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apennington\Desktop\"/>
    </mc:Choice>
  </mc:AlternateContent>
  <xr:revisionPtr revIDLastSave="0" documentId="8_{62660496-F20D-4FF8-AA3D-A54CC2888DD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63072" yWindow="3234" windowWidth="17280" windowHeight="8994"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4" i="5" l="1"/>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X14" i="5" s="1"/>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X78" i="5" s="1"/>
  <c r="V79" i="5"/>
  <c r="E79" i="5"/>
  <c r="V80" i="5"/>
  <c r="E80" i="5"/>
  <c r="X80" i="5" s="1"/>
  <c r="V81" i="5"/>
  <c r="E81" i="5"/>
  <c r="X81" i="5" s="1"/>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V92" i="5"/>
  <c r="E92" i="5"/>
  <c r="X92" i="5" s="1"/>
  <c r="V93" i="5"/>
  <c r="E93" i="5"/>
  <c r="X93" i="5" s="1"/>
  <c r="V94" i="5"/>
  <c r="E94" i="5"/>
  <c r="X94" i="5" s="1"/>
  <c r="V95" i="5"/>
  <c r="E95" i="5"/>
  <c r="V96" i="5"/>
  <c r="E96" i="5"/>
  <c r="X96" i="5" s="1"/>
  <c r="V97" i="5"/>
  <c r="E97" i="5"/>
  <c r="X97" i="5" s="1"/>
  <c r="V98" i="5"/>
  <c r="E98" i="5"/>
  <c r="V99" i="5"/>
  <c r="E99" i="5"/>
  <c r="X99" i="5" s="1"/>
  <c r="V100" i="5"/>
  <c r="E100" i="5"/>
  <c r="X100" i="5" s="1"/>
  <c r="V101" i="5"/>
  <c r="E101" i="5"/>
  <c r="X101" i="5" s="1"/>
  <c r="V102" i="5"/>
  <c r="E102" i="5"/>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V143" i="5"/>
  <c r="E143" i="5"/>
  <c r="V144" i="5"/>
  <c r="E144" i="5"/>
  <c r="X144" i="5" s="1"/>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V159" i="5"/>
  <c r="E159" i="5"/>
  <c r="V160" i="5"/>
  <c r="E160" i="5"/>
  <c r="V161" i="5"/>
  <c r="E161" i="5"/>
  <c r="X161" i="5" s="1"/>
  <c r="V162" i="5"/>
  <c r="E162" i="5"/>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X178" i="5" s="1"/>
  <c r="V179" i="5"/>
  <c r="E179" i="5"/>
  <c r="V180" i="5"/>
  <c r="E180" i="5"/>
  <c r="X180" i="5" s="1"/>
  <c r="V181" i="5"/>
  <c r="E181" i="5"/>
  <c r="X181" i="5" s="1"/>
  <c r="V182" i="5"/>
  <c r="E182" i="5"/>
  <c r="V183" i="5"/>
  <c r="E183" i="5"/>
  <c r="V184" i="5"/>
  <c r="E184" i="5"/>
  <c r="V185" i="5"/>
  <c r="E185" i="5"/>
  <c r="X185" i="5" s="1"/>
  <c r="V186" i="5"/>
  <c r="E186" i="5"/>
  <c r="V187" i="5"/>
  <c r="E187" i="5"/>
  <c r="X187" i="5" s="1"/>
  <c r="V188" i="5"/>
  <c r="E188" i="5"/>
  <c r="V189" i="5"/>
  <c r="E189" i="5"/>
  <c r="X189" i="5" s="1"/>
  <c r="V190" i="5"/>
  <c r="E190" i="5"/>
  <c r="V191" i="5"/>
  <c r="E191" i="5"/>
  <c r="V192" i="5"/>
  <c r="E192" i="5"/>
  <c r="X192" i="5" s="1"/>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V216" i="5"/>
  <c r="E216" i="5"/>
  <c r="V217" i="5"/>
  <c r="E217" i="5"/>
  <c r="X217" i="5" s="1"/>
  <c r="V218" i="5"/>
  <c r="E218" i="5"/>
  <c r="V219" i="5"/>
  <c r="E219" i="5"/>
  <c r="X219" i="5" s="1"/>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V236" i="5"/>
  <c r="E236" i="5"/>
  <c r="V237" i="5"/>
  <c r="E237" i="5"/>
  <c r="X237" i="5" s="1"/>
  <c r="V238" i="5"/>
  <c r="E238" i="5"/>
  <c r="X238" i="5" s="1"/>
  <c r="V239" i="5"/>
  <c r="E239" i="5"/>
  <c r="V240" i="5"/>
  <c r="E240" i="5"/>
  <c r="X240" i="5" s="1"/>
  <c r="V241" i="5"/>
  <c r="E241" i="5"/>
  <c r="X241" i="5" s="1"/>
  <c r="V242" i="5"/>
  <c r="E242" i="5"/>
  <c r="X242" i="5" s="1"/>
  <c r="V243" i="5"/>
  <c r="E243" i="5"/>
  <c r="V244" i="5"/>
  <c r="E244" i="5"/>
  <c r="V245" i="5"/>
  <c r="E245" i="5"/>
  <c r="X245" i="5" s="1"/>
  <c r="V246" i="5"/>
  <c r="E246" i="5"/>
  <c r="V247" i="5"/>
  <c r="E247" i="5"/>
  <c r="V248" i="5"/>
  <c r="E248" i="5"/>
  <c r="X248" i="5" s="1"/>
  <c r="V249" i="5"/>
  <c r="E249" i="5"/>
  <c r="X249" i="5" s="1"/>
  <c r="V250" i="5"/>
  <c r="E250" i="5"/>
  <c r="V251" i="5"/>
  <c r="E251" i="5"/>
  <c r="V252" i="5"/>
  <c r="E252" i="5"/>
  <c r="X252" i="5" s="1"/>
  <c r="V253" i="5"/>
  <c r="E253" i="5"/>
  <c r="X253" i="5" s="1"/>
  <c r="V254" i="5"/>
  <c r="E254" i="5"/>
  <c r="V255" i="5"/>
  <c r="E255" i="5"/>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V279" i="5"/>
  <c r="E279" i="5"/>
  <c r="V280" i="5"/>
  <c r="E280" i="5"/>
  <c r="X280" i="5" s="1"/>
  <c r="V281" i="5"/>
  <c r="E281" i="5"/>
  <c r="X281" i="5" s="1"/>
  <c r="V282" i="5"/>
  <c r="E282" i="5"/>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V307" i="5"/>
  <c r="E307" i="5"/>
  <c r="V308" i="5"/>
  <c r="E308" i="5"/>
  <c r="X308" i="5" s="1"/>
  <c r="V309" i="5"/>
  <c r="E309" i="5"/>
  <c r="X309" i="5" s="1"/>
  <c r="V310" i="5"/>
  <c r="E310" i="5"/>
  <c r="X310" i="5" s="1"/>
  <c r="V311" i="5"/>
  <c r="E311" i="5"/>
  <c r="X311" i="5" s="1"/>
  <c r="V312" i="5"/>
  <c r="E312" i="5"/>
  <c r="X312" i="5" s="1"/>
  <c r="V313" i="5"/>
  <c r="E313" i="5"/>
  <c r="X313" i="5" s="1"/>
  <c r="V314" i="5"/>
  <c r="E314" i="5"/>
  <c r="V315" i="5"/>
  <c r="E315" i="5"/>
  <c r="V316" i="5"/>
  <c r="E316" i="5"/>
  <c r="V317" i="5"/>
  <c r="E317" i="5"/>
  <c r="X317" i="5" s="1"/>
  <c r="V318" i="5"/>
  <c r="E318" i="5"/>
  <c r="X318" i="5" s="1"/>
  <c r="V319" i="5"/>
  <c r="E319" i="5"/>
  <c r="V320" i="5"/>
  <c r="E320" i="5"/>
  <c r="X320" i="5" s="1"/>
  <c r="V321" i="5"/>
  <c r="E321" i="5"/>
  <c r="X321" i="5" s="1"/>
  <c r="V322" i="5"/>
  <c r="E322" i="5"/>
  <c r="V323" i="5"/>
  <c r="E323" i="5"/>
  <c r="V324" i="5"/>
  <c r="E324" i="5"/>
  <c r="X324" i="5" s="1"/>
  <c r="V325" i="5"/>
  <c r="E325" i="5"/>
  <c r="X325" i="5" s="1"/>
  <c r="V326" i="5"/>
  <c r="E326" i="5"/>
  <c r="X326" i="5" s="1"/>
  <c r="V327" i="5"/>
  <c r="E327" i="5"/>
  <c r="X327" i="5" s="1"/>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V339" i="5"/>
  <c r="E339" i="5"/>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V359" i="5"/>
  <c r="E359" i="5"/>
  <c r="V360" i="5"/>
  <c r="E360" i="5"/>
  <c r="V361" i="5"/>
  <c r="E361" i="5"/>
  <c r="X361" i="5" s="1"/>
  <c r="V362" i="5"/>
  <c r="E362" i="5"/>
  <c r="X362" i="5" s="1"/>
  <c r="V363" i="5"/>
  <c r="E363" i="5"/>
  <c r="X363" i="5" s="1"/>
  <c r="V364" i="5"/>
  <c r="E364" i="5"/>
  <c r="X364" i="5" s="1"/>
  <c r="V365" i="5"/>
  <c r="E365" i="5"/>
  <c r="X365" i="5" s="1"/>
  <c r="V366" i="5"/>
  <c r="E366" i="5"/>
  <c r="V367" i="5"/>
  <c r="E367" i="5"/>
  <c r="V368" i="5"/>
  <c r="E368" i="5"/>
  <c r="X368" i="5" s="1"/>
  <c r="V369" i="5"/>
  <c r="E369" i="5"/>
  <c r="X369" i="5" s="1"/>
  <c r="V370" i="5"/>
  <c r="E370" i="5"/>
  <c r="X370" i="5" s="1"/>
  <c r="V371" i="5"/>
  <c r="E371" i="5"/>
  <c r="V372" i="5"/>
  <c r="E372" i="5"/>
  <c r="X372" i="5" s="1"/>
  <c r="V373" i="5"/>
  <c r="E373" i="5"/>
  <c r="X373" i="5" s="1"/>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X414" i="5" s="1"/>
  <c r="V415" i="5"/>
  <c r="E415" i="5"/>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V547" i="5"/>
  <c r="E547" i="5"/>
  <c r="X547" i="5" s="1"/>
  <c r="V548" i="5"/>
  <c r="E548" i="5"/>
  <c r="X548" i="5" s="1"/>
  <c r="V549" i="5"/>
  <c r="E549" i="5"/>
  <c r="X549" i="5" s="1"/>
  <c r="V550" i="5"/>
  <c r="E550" i="5"/>
  <c r="X550" i="5" s="1"/>
  <c r="V551" i="5"/>
  <c r="E551" i="5"/>
  <c r="V552" i="5"/>
  <c r="E552" i="5"/>
  <c r="X552" i="5" s="1"/>
  <c r="V553" i="5"/>
  <c r="E553" i="5"/>
  <c r="X553" i="5" s="1"/>
  <c r="V554" i="5"/>
  <c r="E554" i="5"/>
  <c r="V555" i="5"/>
  <c r="E555" i="5"/>
  <c r="V556" i="5"/>
  <c r="E556" i="5"/>
  <c r="X556" i="5" s="1"/>
  <c r="V557" i="5"/>
  <c r="E557" i="5"/>
  <c r="X557" i="5" s="1"/>
  <c r="V558" i="5"/>
  <c r="E558" i="5"/>
  <c r="X558" i="5" s="1"/>
  <c r="V559" i="5"/>
  <c r="E559" i="5"/>
  <c r="X559" i="5" s="1"/>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V635" i="5"/>
  <c r="E635" i="5"/>
  <c r="X635" i="5" s="1"/>
  <c r="V636" i="5"/>
  <c r="E636" i="5"/>
  <c r="X636" i="5" s="1"/>
  <c r="V637" i="5"/>
  <c r="E637" i="5"/>
  <c r="X637" i="5" s="1"/>
  <c r="V638" i="5"/>
  <c r="E638" i="5"/>
  <c r="X638" i="5" s="1"/>
  <c r="V639" i="5"/>
  <c r="E639" i="5"/>
  <c r="V640" i="5"/>
  <c r="E640" i="5"/>
  <c r="X640" i="5" s="1"/>
  <c r="V641" i="5"/>
  <c r="E641" i="5"/>
  <c r="X641" i="5" s="1"/>
  <c r="V642" i="5"/>
  <c r="E642" i="5"/>
  <c r="V643" i="5"/>
  <c r="E643" i="5"/>
  <c r="X643" i="5" s="1"/>
  <c r="V644" i="5"/>
  <c r="E644" i="5"/>
  <c r="X644" i="5" s="1"/>
  <c r="V645" i="5"/>
  <c r="E645" i="5"/>
  <c r="X645" i="5" s="1"/>
  <c r="V646" i="5"/>
  <c r="E646" i="5"/>
  <c r="X646" i="5" s="1"/>
  <c r="V647" i="5"/>
  <c r="E647" i="5"/>
  <c r="V648" i="5"/>
  <c r="E648" i="5"/>
  <c r="X648" i="5" s="1"/>
  <c r="V649" i="5"/>
  <c r="E649" i="5"/>
  <c r="X649" i="5" s="1"/>
  <c r="V650" i="5"/>
  <c r="E650" i="5"/>
  <c r="V651" i="5"/>
  <c r="E651" i="5"/>
  <c r="V652" i="5"/>
  <c r="E652" i="5"/>
  <c r="X652" i="5" s="1"/>
  <c r="V653" i="5"/>
  <c r="E653" i="5"/>
  <c r="X653" i="5" s="1"/>
  <c r="V654" i="5"/>
  <c r="E654" i="5"/>
  <c r="X654" i="5" s="1"/>
  <c r="V655" i="5"/>
  <c r="E655" i="5"/>
  <c r="V656" i="5"/>
  <c r="E656" i="5"/>
  <c r="X656" i="5" s="1"/>
  <c r="V657" i="5"/>
  <c r="E657" i="5"/>
  <c r="X657" i="5" s="1"/>
  <c r="V658" i="5"/>
  <c r="E658" i="5"/>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V712" i="5"/>
  <c r="E712" i="5"/>
  <c r="X712" i="5" s="1"/>
  <c r="V713" i="5"/>
  <c r="E713" i="5"/>
  <c r="X713" i="5" s="1"/>
  <c r="V714" i="5"/>
  <c r="E714" i="5"/>
  <c r="X714" i="5" s="1"/>
  <c r="V715" i="5"/>
  <c r="E715" i="5"/>
  <c r="X715" i="5" s="1"/>
  <c r="V716" i="5"/>
  <c r="E716" i="5"/>
  <c r="X716" i="5" s="1"/>
  <c r="V717" i="5"/>
  <c r="E717" i="5"/>
  <c r="X717" i="5" s="1"/>
  <c r="V718" i="5"/>
  <c r="E718" i="5"/>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X869" i="5" s="1"/>
  <c r="V870" i="5"/>
  <c r="E870" i="5"/>
  <c r="V871" i="5"/>
  <c r="E871" i="5"/>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V940" i="5"/>
  <c r="E940" i="5"/>
  <c r="X940" i="5" s="1"/>
  <c r="V941" i="5"/>
  <c r="E941" i="5"/>
  <c r="X941" i="5" s="1"/>
  <c r="V942" i="5"/>
  <c r="E942" i="5"/>
  <c r="V943" i="5"/>
  <c r="E943" i="5"/>
  <c r="X943" i="5" s="1"/>
  <c r="V944" i="5"/>
  <c r="E944" i="5"/>
  <c r="X944" i="5" s="1"/>
  <c r="V945" i="5"/>
  <c r="E945" i="5"/>
  <c r="X945" i="5" s="1"/>
  <c r="V946" i="5"/>
  <c r="E946" i="5"/>
  <c r="X946" i="5" s="1"/>
  <c r="V947" i="5"/>
  <c r="E947" i="5"/>
  <c r="V948" i="5"/>
  <c r="E948" i="5"/>
  <c r="X948" i="5" s="1"/>
  <c r="V949" i="5"/>
  <c r="E949" i="5"/>
  <c r="X949" i="5" s="1"/>
  <c r="V950" i="5"/>
  <c r="E950" i="5"/>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X969" i="5" s="1"/>
  <c r="V970" i="5"/>
  <c r="E970" i="5"/>
  <c r="V971" i="5"/>
  <c r="E971" i="5"/>
  <c r="V972" i="5"/>
  <c r="E972" i="5"/>
  <c r="V973" i="5"/>
  <c r="E973" i="5"/>
  <c r="X973" i="5" s="1"/>
  <c r="V974" i="5"/>
  <c r="E974" i="5"/>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X1314" i="5" s="1"/>
  <c r="V1315" i="5"/>
  <c r="E1315" i="5"/>
  <c r="V1316" i="5"/>
  <c r="E1316" i="5"/>
  <c r="X1316" i="5" s="1"/>
  <c r="V1317" i="5"/>
  <c r="E1317" i="5"/>
  <c r="X1317" i="5" s="1"/>
  <c r="V1318" i="5"/>
  <c r="E1318" i="5"/>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X1382" i="5" s="1"/>
  <c r="V1383" i="5"/>
  <c r="E1383" i="5"/>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X1409" i="5" s="1"/>
  <c r="V1410" i="5"/>
  <c r="E1410" i="5"/>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V1429" i="5"/>
  <c r="E1429" i="5"/>
  <c r="X1429" i="5" s="1"/>
  <c r="V1430" i="5"/>
  <c r="E1430" i="5"/>
  <c r="X1430" i="5" s="1"/>
  <c r="V1431" i="5"/>
  <c r="E1431" i="5"/>
  <c r="V1432" i="5"/>
  <c r="E1432" i="5"/>
  <c r="X1432" i="5" s="1"/>
  <c r="V1433" i="5"/>
  <c r="E1433" i="5"/>
  <c r="X1433" i="5" s="1"/>
  <c r="V1434" i="5"/>
  <c r="E1434" i="5"/>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V1595" i="5"/>
  <c r="E1595" i="5"/>
  <c r="V1596" i="5"/>
  <c r="E1596" i="5"/>
  <c r="X1596" i="5" s="1"/>
  <c r="V1597" i="5"/>
  <c r="E1597" i="5"/>
  <c r="X1597" i="5" s="1"/>
  <c r="V1598" i="5"/>
  <c r="E1598" i="5"/>
  <c r="V1599" i="5"/>
  <c r="E1599" i="5"/>
  <c r="X1599" i="5" s="1"/>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X1611" i="5" s="1"/>
  <c r="V1612" i="5"/>
  <c r="E1612" i="5"/>
  <c r="X1612" i="5" s="1"/>
  <c r="V1613" i="5"/>
  <c r="E1613" i="5"/>
  <c r="X1613" i="5" s="1"/>
  <c r="V1614" i="5"/>
  <c r="E1614" i="5"/>
  <c r="V1615" i="5"/>
  <c r="E1615" i="5"/>
  <c r="V1616" i="5"/>
  <c r="E1616" i="5"/>
  <c r="X1616" i="5" s="1"/>
  <c r="V1617" i="5"/>
  <c r="E1617" i="5"/>
  <c r="X1617" i="5" s="1"/>
  <c r="V1618" i="5"/>
  <c r="E1618" i="5"/>
  <c r="X1618" i="5" s="1"/>
  <c r="V1619" i="5"/>
  <c r="E1619" i="5"/>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X1647" i="5" s="1"/>
  <c r="V1648" i="5"/>
  <c r="E1648" i="5"/>
  <c r="X1648" i="5" s="1"/>
  <c r="V1649" i="5"/>
  <c r="E1649" i="5"/>
  <c r="X1649" i="5" s="1"/>
  <c r="V1650" i="5"/>
  <c r="E1650" i="5"/>
  <c r="V1651" i="5"/>
  <c r="E1651" i="5"/>
  <c r="V1652" i="5"/>
  <c r="E1652" i="5"/>
  <c r="X1652" i="5" s="1"/>
  <c r="V1653" i="5"/>
  <c r="E1653" i="5"/>
  <c r="X1653" i="5" s="1"/>
  <c r="V1654" i="5"/>
  <c r="E1654" i="5"/>
  <c r="V1655" i="5"/>
  <c r="E1655" i="5"/>
  <c r="V1656" i="5"/>
  <c r="E1656" i="5"/>
  <c r="X1656" i="5" s="1"/>
  <c r="V1657" i="5"/>
  <c r="E1657" i="5"/>
  <c r="X1657" i="5" s="1"/>
  <c r="V1658" i="5"/>
  <c r="E1658" i="5"/>
  <c r="V1659" i="5"/>
  <c r="E1659" i="5"/>
  <c r="X1659" i="5" s="1"/>
  <c r="V1660" i="5"/>
  <c r="E1660" i="5"/>
  <c r="X1660" i="5" s="1"/>
  <c r="V1661" i="5"/>
  <c r="E1661" i="5"/>
  <c r="X1661" i="5" s="1"/>
  <c r="V1662" i="5"/>
  <c r="E1662" i="5"/>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V1691" i="5"/>
  <c r="E1691" i="5"/>
  <c r="V1692" i="5"/>
  <c r="E1692" i="5"/>
  <c r="X1692" i="5" s="1"/>
  <c r="V1693" i="5"/>
  <c r="E1693" i="5"/>
  <c r="X1693" i="5" s="1"/>
  <c r="V1694" i="5"/>
  <c r="E1694" i="5"/>
  <c r="X1694" i="5" s="1"/>
  <c r="V1695" i="5"/>
  <c r="E1695" i="5"/>
  <c r="V1696" i="5"/>
  <c r="E1696" i="5"/>
  <c r="X1696" i="5" s="1"/>
  <c r="V1697" i="5"/>
  <c r="E1697" i="5"/>
  <c r="X1697" i="5" s="1"/>
  <c r="V1698" i="5"/>
  <c r="E1698" i="5"/>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V1847" i="5"/>
  <c r="E1847" i="5"/>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V1859" i="5"/>
  <c r="E1859" i="5"/>
  <c r="V1860" i="5"/>
  <c r="E1860" i="5"/>
  <c r="V1861" i="5"/>
  <c r="E1861" i="5"/>
  <c r="X1861" i="5" s="1"/>
  <c r="V1862" i="5"/>
  <c r="E1862" i="5"/>
  <c r="V1863" i="5"/>
  <c r="E1863" i="5"/>
  <c r="X1863" i="5" s="1"/>
  <c r="V1864" i="5"/>
  <c r="E1864" i="5"/>
  <c r="X1864" i="5" s="1"/>
  <c r="V1865" i="5"/>
  <c r="E1865" i="5"/>
  <c r="X1865" i="5" s="1"/>
  <c r="V1866" i="5"/>
  <c r="E1866" i="5"/>
  <c r="V1867" i="5"/>
  <c r="E1867" i="5"/>
  <c r="X1867" i="5" s="1"/>
  <c r="V1868" i="5"/>
  <c r="E1868" i="5"/>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V1980" i="5"/>
  <c r="E1980" i="5"/>
  <c r="X1980" i="5" s="1"/>
  <c r="V1981" i="5"/>
  <c r="E1981" i="5"/>
  <c r="X1981" i="5" s="1"/>
  <c r="V1982" i="5"/>
  <c r="E1982" i="5"/>
  <c r="V1983" i="5"/>
  <c r="E1983" i="5"/>
  <c r="X1983" i="5" s="1"/>
  <c r="V1984" i="5"/>
  <c r="E1984" i="5"/>
  <c r="X1984" i="5" s="1"/>
  <c r="V1985" i="5"/>
  <c r="E1985" i="5"/>
  <c r="X1985" i="5" s="1"/>
  <c r="V1986" i="5"/>
  <c r="E1986" i="5"/>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X2058" i="5" s="1"/>
  <c r="V2059" i="5"/>
  <c r="E2059" i="5"/>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X2106" i="5" s="1"/>
  <c r="V2107" i="5"/>
  <c r="E2107" i="5"/>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V2425" i="5"/>
  <c r="E2425" i="5"/>
  <c r="X2425" i="5" s="1"/>
  <c r="V2426" i="5"/>
  <c r="E2426" i="5"/>
  <c r="V2427" i="5"/>
  <c r="E2427" i="5"/>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F22" i="6" s="1"/>
  <c r="B16" i="6"/>
  <c r="B15" i="6"/>
  <c r="F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B45" i="4" s="1"/>
  <c r="A30" i="6" s="1"/>
  <c r="P44" i="4"/>
  <c r="P43" i="4"/>
  <c r="Q43" i="4" s="1"/>
  <c r="P41" i="4"/>
  <c r="P40" i="4"/>
  <c r="P39" i="4"/>
  <c r="B39" i="4" s="1"/>
  <c r="A25" i="6" s="1"/>
  <c r="P38" i="4"/>
  <c r="P37" i="4"/>
  <c r="Q37" i="4" s="1"/>
  <c r="P35" i="4"/>
  <c r="P34" i="4"/>
  <c r="P33" i="4"/>
  <c r="P32" i="4"/>
  <c r="P31" i="4"/>
  <c r="Q31" i="4"/>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X618"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G16" i="6"/>
  <c r="H16" i="6" s="1"/>
  <c r="B19" i="6"/>
  <c r="B39" i="6" s="1"/>
  <c r="G39" i="6" s="1"/>
  <c r="A38" i="2"/>
  <c r="J4" i="5"/>
  <c r="B41" i="4"/>
  <c r="B65" i="4" s="1"/>
  <c r="A4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22" i="5"/>
  <c r="X186" i="5"/>
  <c r="S598" i="5"/>
  <c r="X376" i="5"/>
  <c r="X503" i="5"/>
  <c r="X338" i="5"/>
  <c r="X323" i="5"/>
  <c r="X360" i="5"/>
  <c r="X483" i="5"/>
  <c r="X146" i="5"/>
  <c r="X514" i="5"/>
  <c r="X498" i="5"/>
  <c r="X482" i="5"/>
  <c r="X555" i="5"/>
  <c r="X535" i="5"/>
  <c r="X530" i="5"/>
  <c r="X387" i="5"/>
  <c r="X122" i="5"/>
  <c r="X546" i="5"/>
  <c r="S532" i="5"/>
  <c r="S356" i="5"/>
  <c r="X214" i="5"/>
  <c r="X70" i="5"/>
  <c r="X98" i="5"/>
  <c r="X198" i="5"/>
  <c r="X174" i="5"/>
  <c r="S343" i="5"/>
  <c r="X158" i="5"/>
  <c r="X331" i="5"/>
  <c r="X246" i="5"/>
  <c r="X451" i="5"/>
  <c r="X335" i="5"/>
  <c r="X282" i="5"/>
  <c r="X206" i="5"/>
  <c r="X162" i="5"/>
  <c r="X142" i="5"/>
  <c r="X278" i="5"/>
  <c r="X182" i="5"/>
  <c r="X218" i="5"/>
  <c r="X86" i="5"/>
  <c r="X315" i="5"/>
  <c r="S315" i="5"/>
  <c r="X22" i="5"/>
  <c r="X118" i="5"/>
  <c r="X54" i="5"/>
  <c r="X50" i="5"/>
  <c r="S357" i="5"/>
  <c r="X130" i="5"/>
  <c r="S383" i="5"/>
  <c r="X250"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31" i="6"/>
  <c r="G31" i="6"/>
  <c r="H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X18" i="5"/>
  <c r="B40" i="6"/>
  <c r="G40" i="6"/>
  <c r="B50" i="6"/>
  <c r="G50" i="6" s="1"/>
  <c r="B25" i="6"/>
  <c r="G25" i="6" s="1"/>
  <c r="B35" i="6"/>
  <c r="G35" i="6" s="1"/>
  <c r="B49" i="6"/>
  <c r="G49" i="6" s="1"/>
  <c r="G19" i="6"/>
  <c r="H19" i="6" s="1"/>
  <c r="D19" i="6" s="1"/>
  <c r="F2426" i="5"/>
  <c r="X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c r="B36" i="6"/>
  <c r="G36" i="6" s="1"/>
  <c r="G20" i="6"/>
  <c r="B45" i="6"/>
  <c r="G45" i="6" s="1"/>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36" i="6"/>
  <c r="H36" i="6" s="1"/>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62" i="5"/>
  <c r="X346" i="5"/>
  <c r="X502" i="5"/>
  <c r="X611" i="5"/>
  <c r="S611" i="5"/>
  <c r="X220" i="5"/>
  <c r="X398" i="5"/>
  <c r="S601" i="5"/>
  <c r="X402" i="5"/>
  <c r="X466" i="5"/>
  <c r="X467" i="5"/>
  <c r="X427" i="5"/>
  <c r="X287" i="5"/>
  <c r="X407" i="5"/>
  <c r="X152" i="5"/>
  <c r="X375" i="5"/>
  <c r="X410" i="5"/>
  <c r="X518" i="5"/>
  <c r="X244" i="5"/>
  <c r="X378" i="5"/>
  <c r="X567" i="5"/>
  <c r="X151" i="5"/>
  <c r="X91" i="5"/>
  <c r="X103" i="5"/>
  <c r="X339" i="5"/>
  <c r="X454" i="5"/>
  <c r="X406" i="5"/>
  <c r="X188" i="5"/>
  <c r="X359" i="5"/>
  <c r="X366" i="5"/>
  <c r="X591" i="5"/>
  <c r="X595" i="5"/>
  <c r="X411" i="5"/>
  <c r="X439" i="5"/>
  <c r="S600" i="5"/>
  <c r="X447" i="5"/>
  <c r="X251" i="5"/>
  <c r="X423" i="5"/>
  <c r="X191" i="5"/>
  <c r="X243" i="5"/>
  <c r="X403" i="5"/>
  <c r="X446" i="5"/>
  <c r="X200" i="5"/>
  <c r="X316" i="5"/>
  <c r="X382" i="5"/>
  <c r="S382" i="5"/>
  <c r="X367" i="5"/>
  <c r="X390" i="5"/>
  <c r="X475" i="5"/>
  <c r="X236" i="5"/>
  <c r="X431" i="5"/>
  <c r="X207" i="5"/>
  <c r="X194" i="5"/>
  <c r="X306" i="5"/>
  <c r="X395" i="5"/>
  <c r="X115" i="5"/>
  <c r="S533" i="5"/>
  <c r="X438" i="5"/>
  <c r="X148" i="5"/>
  <c r="X458" i="5"/>
  <c r="X386" i="5"/>
  <c r="X575" i="5"/>
  <c r="X216" i="5"/>
  <c r="X355" i="5"/>
  <c r="S355" i="5"/>
  <c r="X391" i="5"/>
  <c r="X602" i="5"/>
  <c r="S602" i="5"/>
  <c r="X562" i="5"/>
  <c r="X430" i="5"/>
  <c r="X587" i="5"/>
  <c r="X450" i="5"/>
  <c r="X156" i="5"/>
  <c r="X358" i="5"/>
  <c r="X434" i="5"/>
  <c r="X603" i="5"/>
  <c r="S603" i="5"/>
  <c r="X184" i="5"/>
  <c r="X374" i="5"/>
  <c r="X394" i="5"/>
  <c r="S605" i="5"/>
  <c r="X279" i="5"/>
  <c r="X163" i="5"/>
  <c r="X443" i="5"/>
  <c r="X102" i="5"/>
  <c r="X571" i="5"/>
  <c r="X418" i="5"/>
  <c r="X172" i="5"/>
  <c r="X554" i="5"/>
  <c r="X607" i="5"/>
  <c r="S607" i="5"/>
  <c r="X426" i="5"/>
  <c r="X579" i="5"/>
  <c r="X342" i="5"/>
  <c r="X442" i="5"/>
  <c r="X303" i="5"/>
  <c r="X211" i="5"/>
  <c r="X435" i="5"/>
  <c r="X43" i="5"/>
  <c r="X215" i="5"/>
  <c r="X87" i="5"/>
  <c r="X314" i="5"/>
  <c r="S314" i="5"/>
  <c r="X463" i="5"/>
  <c r="X160" i="5"/>
  <c r="X196" i="5"/>
  <c r="X583" i="5"/>
  <c r="X419" i="5"/>
  <c r="X415" i="5"/>
  <c r="X239" i="5"/>
  <c r="X608" i="5"/>
  <c r="X71" i="5"/>
  <c r="X574" i="5"/>
  <c r="H26" i="6"/>
  <c r="D26" i="6" s="1"/>
  <c r="AB14" i="5"/>
  <c r="AB17" i="5"/>
  <c r="AB16"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X15" i="5"/>
  <c r="S17" i="5"/>
  <c r="S16" i="5"/>
  <c r="S15" i="5"/>
  <c r="S14" i="5"/>
  <c r="G64" i="6" a="1"/>
  <c r="B12" i="5" l="1"/>
  <c r="B6" i="5"/>
  <c r="B10" i="5"/>
  <c r="C13" i="5"/>
  <c r="B9" i="5"/>
  <c r="B5" i="5"/>
  <c r="C12" i="5"/>
  <c r="C6" i="5"/>
  <c r="B11" i="5"/>
  <c r="C11" i="5"/>
  <c r="C5" i="5"/>
  <c r="C7" i="5"/>
  <c r="AB7" i="5" s="1"/>
  <c r="C10" i="5"/>
  <c r="C8" i="5"/>
  <c r="B8" i="5"/>
  <c r="C9" i="5"/>
  <c r="B13" i="5"/>
  <c r="B52" i="4"/>
  <c r="A36" i="6" s="1"/>
  <c r="A24" i="6"/>
  <c r="B50" i="4"/>
  <c r="A34" i="6" s="1"/>
  <c r="F40" i="6"/>
  <c r="H40" i="6" s="1"/>
  <c r="D40" i="6" s="1"/>
  <c r="F45" i="6"/>
  <c r="H45" i="6" s="1"/>
  <c r="D45" i="6" s="1"/>
  <c r="F30" i="6"/>
  <c r="H30" i="6" s="1"/>
  <c r="D30" i="6" s="1"/>
  <c r="F35" i="6"/>
  <c r="H35" i="6" s="1"/>
  <c r="H25" i="6"/>
  <c r="H20" i="6"/>
  <c r="D20" i="6" s="1"/>
  <c r="G17" i="6"/>
  <c r="H17" i="6" s="1"/>
  <c r="B22" i="6"/>
  <c r="D16" i="6"/>
  <c r="K67" i="6"/>
  <c r="A16" i="6"/>
  <c r="B34" i="4"/>
  <c r="A21" i="6" s="1"/>
  <c r="C31" i="6"/>
  <c r="D31" i="6"/>
  <c r="D36" i="6"/>
  <c r="C36" i="6"/>
  <c r="H21" i="6"/>
  <c r="D21" i="6" s="1"/>
  <c r="F41" i="6"/>
  <c r="H41" i="6" s="1"/>
  <c r="B46" i="6"/>
  <c r="G46" i="6" s="1"/>
  <c r="B41" i="6"/>
  <c r="G41" i="6" s="1"/>
  <c r="C21" i="6"/>
  <c r="C16" i="6"/>
  <c r="B51" i="6"/>
  <c r="G51" i="6" s="1"/>
  <c r="H51" i="6" s="1"/>
  <c r="F46" i="6"/>
  <c r="H46" i="6" s="1"/>
  <c r="C26" i="6"/>
  <c r="B83" i="4"/>
  <c r="A59" i="6" s="1"/>
  <c r="B43" i="4"/>
  <c r="A28" i="6" s="1"/>
  <c r="B77" i="4"/>
  <c r="A55" i="6" s="1"/>
  <c r="B61" i="4"/>
  <c r="A43" i="6" s="1"/>
  <c r="B79" i="4"/>
  <c r="A57" i="6" s="1"/>
  <c r="B49" i="4"/>
  <c r="A33" i="6" s="1"/>
  <c r="B31" i="4"/>
  <c r="A18" i="6" s="1"/>
  <c r="B87" i="4"/>
  <c r="A62" i="6" s="1"/>
  <c r="B75" i="4"/>
  <c r="A54" i="6" s="1"/>
  <c r="B81" i="4"/>
  <c r="A58" i="6" s="1"/>
  <c r="B85" i="4"/>
  <c r="A60" i="6" s="1"/>
  <c r="B55" i="4"/>
  <c r="A38" i="6" s="1"/>
  <c r="B37" i="4"/>
  <c r="A23" i="6" s="1"/>
  <c r="B67" i="4"/>
  <c r="A48" i="6" s="1"/>
  <c r="B89" i="4"/>
  <c r="A63" i="6" s="1"/>
  <c r="D15" i="6"/>
  <c r="D25" i="6"/>
  <c r="C25" i="6"/>
  <c r="F50" i="6"/>
  <c r="H50" i="6" s="1"/>
  <c r="D50" i="6" s="1"/>
  <c r="F66" i="6"/>
  <c r="C15" i="6"/>
  <c r="C30" i="6"/>
  <c r="K65" i="6"/>
  <c r="D14" i="6"/>
  <c r="C14" i="6"/>
  <c r="B24" i="6"/>
  <c r="G24" i="6" s="1"/>
  <c r="B44" i="6"/>
  <c r="G44" i="6" s="1"/>
  <c r="B29" i="6"/>
  <c r="G29" i="6" s="1"/>
  <c r="F24" i="6"/>
  <c r="B34" i="6"/>
  <c r="G34" i="6" s="1"/>
  <c r="C19" i="6"/>
  <c r="C12" i="6"/>
  <c r="C8" i="6"/>
  <c r="G55" i="4"/>
  <c r="G49" i="4"/>
  <c r="G31" i="4"/>
  <c r="C7" i="6"/>
  <c r="C11" i="6"/>
  <c r="C10" i="6"/>
  <c r="C9" i="6"/>
  <c r="B70" i="4"/>
  <c r="A51" i="6" s="1"/>
  <c r="B62" i="4"/>
  <c r="A44" i="6" s="1"/>
  <c r="A26" i="6"/>
  <c r="B64" i="4"/>
  <c r="A46" i="6" s="1"/>
  <c r="B71" i="4"/>
  <c r="A52" i="6" s="1"/>
  <c r="B51" i="4"/>
  <c r="A35" i="6" s="1"/>
  <c r="A17" i="6"/>
  <c r="B35" i="4"/>
  <c r="A22" i="6" s="1"/>
  <c r="A15" i="6"/>
  <c r="B33" i="4"/>
  <c r="A20" i="6" s="1"/>
  <c r="F64" i="6"/>
  <c r="G5" i="6"/>
  <c r="H5" i="6" s="1"/>
  <c r="F6" i="6"/>
  <c r="H6" i="6" s="1"/>
  <c r="D6" i="6" s="1"/>
  <c r="D61" i="4"/>
  <c r="D49" i="4"/>
  <c r="D31" i="4"/>
  <c r="D67" i="4"/>
  <c r="A14" i="6"/>
  <c r="B69" i="4"/>
  <c r="A50" i="6" s="1"/>
  <c r="C4" i="6"/>
  <c r="B59" i="4"/>
  <c r="A42" i="6" s="1"/>
  <c r="D74" i="4"/>
  <c r="B63" i="4"/>
  <c r="A45" i="6" s="1"/>
  <c r="G61" i="4"/>
  <c r="D55" i="4"/>
  <c r="B53" i="4"/>
  <c r="A37" i="6" s="1"/>
  <c r="D43" i="4"/>
  <c r="A27" i="6"/>
  <c r="B57" i="4"/>
  <c r="A40" i="6" s="1"/>
  <c r="G64" i="6"/>
  <c r="B56" i="4"/>
  <c r="A39" i="6" s="1"/>
  <c r="B68" i="4"/>
  <c r="A49" i="6" s="1"/>
  <c r="G43" i="4"/>
  <c r="G37" i="4"/>
  <c r="G74" i="4"/>
  <c r="V5" i="5" l="1"/>
  <c r="AB13" i="5"/>
  <c r="AB11" i="5"/>
  <c r="AB6" i="5"/>
  <c r="G9" i="5"/>
  <c r="V9" i="5"/>
  <c r="V6" i="5"/>
  <c r="G6" i="5" s="1"/>
  <c r="AB12" i="5"/>
  <c r="V11" i="5"/>
  <c r="G11" i="5" s="1"/>
  <c r="AB8" i="5"/>
  <c r="V12" i="5"/>
  <c r="G12" i="5"/>
  <c r="F69" i="6"/>
  <c r="C69" i="6" s="1"/>
  <c r="AB10" i="5"/>
  <c r="V8" i="5"/>
  <c r="G8" i="5" s="1"/>
  <c r="AB5" i="5"/>
  <c r="G68" i="6"/>
  <c r="G66" i="6"/>
  <c r="H66" i="6" s="1"/>
  <c r="G67" i="6"/>
  <c r="H67" i="6" s="1"/>
  <c r="G65" i="6"/>
  <c r="V10" i="5"/>
  <c r="AB9" i="5"/>
  <c r="G7" i="5"/>
  <c r="V7" i="5"/>
  <c r="V13" i="5"/>
  <c r="C50" i="6"/>
  <c r="C45" i="6"/>
  <c r="D35" i="6"/>
  <c r="C35" i="6"/>
  <c r="C20" i="6"/>
  <c r="K66" i="6"/>
  <c r="C40" i="6"/>
  <c r="B52" i="6"/>
  <c r="G52" i="6" s="1"/>
  <c r="B37" i="6"/>
  <c r="G37" i="6" s="1"/>
  <c r="G22" i="6"/>
  <c r="H22" i="6" s="1"/>
  <c r="B27" i="6"/>
  <c r="G27" i="6" s="1"/>
  <c r="B32" i="6"/>
  <c r="G32" i="6" s="1"/>
  <c r="F27" i="6"/>
  <c r="B42" i="6"/>
  <c r="G42" i="6" s="1"/>
  <c r="B47" i="6"/>
  <c r="G47" i="6" s="1"/>
  <c r="D17" i="6"/>
  <c r="C17" i="6"/>
  <c r="K68" i="6"/>
  <c r="D51" i="6"/>
  <c r="C51" i="6"/>
  <c r="C41" i="6"/>
  <c r="D41" i="6"/>
  <c r="D46" i="6"/>
  <c r="C46" i="6"/>
  <c r="F34" i="6"/>
  <c r="H34" i="6" s="1"/>
  <c r="F39" i="6"/>
  <c r="H39" i="6" s="1"/>
  <c r="F29" i="6"/>
  <c r="H29" i="6" s="1"/>
  <c r="F54" i="6"/>
  <c r="F65" i="6"/>
  <c r="F44" i="6"/>
  <c r="H44" i="6" s="1"/>
  <c r="F49" i="6"/>
  <c r="H49" i="6" s="1"/>
  <c r="H24" i="6"/>
  <c r="D5" i="6"/>
  <c r="C5" i="6"/>
  <c r="C6" i="6"/>
  <c r="B64" i="6"/>
  <c r="H64" i="6"/>
  <c r="C66" i="6" l="1"/>
  <c r="D66" i="6"/>
  <c r="E9" i="5"/>
  <c r="H9" i="5"/>
  <c r="R9" i="5"/>
  <c r="J9" i="5"/>
  <c r="I9" i="5"/>
  <c r="F9" i="5"/>
  <c r="H11" i="5"/>
  <c r="J11" i="5"/>
  <c r="E11" i="5"/>
  <c r="R11" i="5"/>
  <c r="F11" i="5"/>
  <c r="I11" i="5"/>
  <c r="D67" i="6"/>
  <c r="C67" i="6"/>
  <c r="E10" i="5"/>
  <c r="I10" i="5"/>
  <c r="F10" i="5"/>
  <c r="R10" i="5"/>
  <c r="J10" i="5"/>
  <c r="H10" i="5"/>
  <c r="R12" i="5"/>
  <c r="J12" i="5"/>
  <c r="F12" i="5"/>
  <c r="H12" i="5"/>
  <c r="E12" i="5"/>
  <c r="I12" i="5"/>
  <c r="F5" i="5"/>
  <c r="I5" i="5"/>
  <c r="J5" i="5"/>
  <c r="H5" i="5"/>
  <c r="R5" i="5"/>
  <c r="E5" i="5"/>
  <c r="I13" i="5"/>
  <c r="F13" i="5"/>
  <c r="R13" i="5"/>
  <c r="H13" i="5"/>
  <c r="E13" i="5"/>
  <c r="J13" i="5"/>
  <c r="G13" i="5"/>
  <c r="J7" i="5"/>
  <c r="R7" i="5"/>
  <c r="H7" i="5"/>
  <c r="E7" i="5"/>
  <c r="F7" i="5"/>
  <c r="I7" i="5"/>
  <c r="G10" i="5"/>
  <c r="G5" i="5"/>
  <c r="R8" i="5"/>
  <c r="H8" i="5"/>
  <c r="F8" i="5"/>
  <c r="I8" i="5"/>
  <c r="J8" i="5"/>
  <c r="E8" i="5"/>
  <c r="E6" i="5"/>
  <c r="I6" i="5"/>
  <c r="H6" i="5"/>
  <c r="R6" i="5"/>
  <c r="F6" i="5"/>
  <c r="J6" i="5"/>
  <c r="F42" i="6"/>
  <c r="H42" i="6" s="1"/>
  <c r="F68" i="6"/>
  <c r="H68" i="6" s="1"/>
  <c r="F47" i="6"/>
  <c r="H47" i="6" s="1"/>
  <c r="F37" i="6"/>
  <c r="H37" i="6" s="1"/>
  <c r="H27" i="6"/>
  <c r="F32" i="6"/>
  <c r="H32" i="6" s="1"/>
  <c r="F52" i="6"/>
  <c r="H52" i="6" s="1"/>
  <c r="D22" i="6"/>
  <c r="C22" i="6"/>
  <c r="D34" i="6"/>
  <c r="C34" i="6"/>
  <c r="D24" i="6"/>
  <c r="C24" i="6"/>
  <c r="D49" i="6"/>
  <c r="C49" i="6"/>
  <c r="D44" i="6"/>
  <c r="C44" i="6"/>
  <c r="H65" i="6"/>
  <c r="B2" i="6"/>
  <c r="C2" i="6"/>
  <c r="C39" i="6"/>
  <c r="D39" i="6"/>
  <c r="F57" i="6"/>
  <c r="H57" i="6" s="1"/>
  <c r="F63" i="6"/>
  <c r="H63" i="6" s="1"/>
  <c r="F60" i="6"/>
  <c r="H60" i="6" s="1"/>
  <c r="H54" i="6"/>
  <c r="F62" i="6"/>
  <c r="H62" i="6" s="1"/>
  <c r="F59" i="6"/>
  <c r="H59" i="6" s="1"/>
  <c r="F58" i="6"/>
  <c r="H58" i="6" s="1"/>
  <c r="F55" i="6"/>
  <c r="D29" i="6"/>
  <c r="C29" i="6"/>
  <c r="C64" i="6"/>
  <c r="D64" i="6"/>
  <c r="X5" i="5" l="1"/>
  <c r="G69" i="6" a="1"/>
  <c r="G69" i="6" s="1"/>
  <c r="H69" i="6" s="1"/>
  <c r="X10" i="5"/>
  <c r="X6" i="5"/>
  <c r="X8" i="5"/>
  <c r="X13" i="5"/>
  <c r="X7" i="5"/>
  <c r="X12" i="5"/>
  <c r="X11" i="5"/>
  <c r="X9" i="5"/>
  <c r="D68" i="6"/>
  <c r="C68" i="6"/>
  <c r="D42" i="6"/>
  <c r="C42" i="6"/>
  <c r="D52" i="6"/>
  <c r="C52" i="6"/>
  <c r="D32" i="6"/>
  <c r="C32" i="6"/>
  <c r="D27" i="6"/>
  <c r="C27" i="6"/>
  <c r="D37" i="6"/>
  <c r="C37" i="6"/>
  <c r="D47" i="6"/>
  <c r="C47" i="6"/>
  <c r="D63" i="6"/>
  <c r="C63" i="6"/>
  <c r="D57" i="6"/>
  <c r="C57" i="6"/>
  <c r="F56" i="6"/>
  <c r="H56" i="6" s="1"/>
  <c r="H55" i="6"/>
  <c r="D60" i="6"/>
  <c r="C60" i="6"/>
  <c r="D58" i="6"/>
  <c r="C58" i="6"/>
  <c r="D59" i="6"/>
  <c r="C59" i="6"/>
  <c r="D62" i="6"/>
  <c r="C62" i="6"/>
  <c r="D54" i="6"/>
  <c r="C54" i="6"/>
  <c r="D65" i="6"/>
  <c r="C65" i="6"/>
  <c r="S5" i="5"/>
  <c r="S13" i="5"/>
  <c r="S10" i="5"/>
  <c r="S12" i="5"/>
  <c r="S7" i="5"/>
  <c r="S9" i="5"/>
  <c r="S6" i="5"/>
  <c r="S11" i="5"/>
  <c r="S8" i="5"/>
  <c r="D56" i="6" l="1"/>
  <c r="C56" i="6"/>
  <c r="D55" i="6"/>
  <c r="C55" i="6"/>
  <c r="H70" i="6"/>
  <c r="D2" i="6" s="1"/>
  <c r="T5" i="5"/>
  <c r="T11" i="5"/>
  <c r="T6" i="5"/>
  <c r="T9" i="5"/>
  <c r="T7" i="5"/>
  <c r="T12" i="5"/>
  <c r="T10" i="5"/>
  <c r="T13"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<sst xmlns="http://schemas.openxmlformats.org/spreadsheetml/2006/main" count="22510" uniqueCount="15871">
  <si>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</si>
  <si>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</si>
  <si>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</si>
  <si>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</si>
  <si>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</si>
  <si>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</si>
  <si>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</si>
  <si>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</si>
  <si>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</si>
  <si>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</si>
  <si>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</si>
  <si>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</si>
  <si>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</si>
  <si>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</si>
  <si>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</si>
  <si>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</si>
  <si>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</si>
  <si>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</si>
  <si>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</si>
  <si>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</si>
  <si>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</si>
  <si>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</si>
  <si>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</si>
  <si>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</si>
  <si>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</si>
  <si>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</si>
  <si>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</si>
  <si>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</si>
  <si>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</si>
  <si>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</si>
  <si>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</si>
  <si>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</si>
  <si>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</si>
  <si>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</si>
  <si>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</si>
  <si>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</si>
  <si>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</si>
  <si>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</si>
  <si>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</si>
  <si>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</si>
  <si>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</si>
  <si>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</si>
  <si>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</si>
  <si>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</si>
  <si>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</si>
  <si>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</si>
  <si>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</si>
  <si>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</si>
  <si>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</si>
  <si>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</si>
  <si>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</si>
  <si>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</si>
  <si>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</si>
  <si>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</si>
  <si>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</si>
  <si>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</si>
  <si>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</si>
  <si>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</si>
  <si>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</si>
  <si>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</si>
  <si>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</si>
  <si>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</si>
  <si>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</si>
  <si>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</si>
  <si>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</si>
  <si>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</si>
  <si>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</si>
  <si>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</si>
  <si>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</si>
  <si>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</si>
  <si>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</si>
  <si>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</si>
  <si>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</si>
  <si>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</si>
  <si>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</si>
  <si>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</si>
  <si>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</si>
  <si>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</si>
  <si>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</si>
  <si>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</si>
  <si>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</si>
  <si>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</si>
  <si>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</si>
  <si>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</si>
  <si>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</si>
  <si>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</si>
  <si>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</si>
  <si>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</si>
  <si>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</si>
  <si>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</si>
  <si>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</si>
  <si>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</si>
  <si>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</si>
  <si>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</si>
  <si>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</si>
  <si>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</si>
  <si>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</si>
  <si>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</si>
  <si>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</si>
  <si>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</si>
  <si>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</si>
  <si>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</si>
  <si>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</si>
  <si>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</si>
  <si>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</si>
  <si>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</si>
  <si>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</si>
  <si>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</si>
  <si>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</si>
  <si>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</si>
  <si>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</si>
  <si>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</si>
  <si>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</si>
  <si>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</si>
  <si>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</si>
  <si>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</si>
  <si>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</si>
  <si>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</si>
  <si>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</si>
  <si>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</si>
  <si>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</si>
  <si>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</si>
  <si>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</si>
  <si>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</si>
  <si>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</si>
  <si>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</si>
  <si>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</si>
  <si>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</si>
  <si>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</si>
  <si>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</si>
  <si>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</si>
  <si>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</si>
  <si>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</si>
  <si>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</si>
  <si>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</si>
  <si>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</si>
  <si>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</si>
  <si>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</si>
  <si>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</si>
  <si>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</si>
  <si>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</si>
  <si>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</si>
  <si>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</si>
  <si>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</si>
  <si>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</si>
  <si>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</si>
  <si>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</si>
  <si>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</si>
  <si>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</si>
  <si>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</si>
  <si>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</si>
  <si>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</si>
  <si>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</si>
  <si>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</si>
  <si>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</si>
  <si>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</si>
  <si>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</si>
  <si>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</si>
  <si>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</si>
  <si>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</si>
  <si>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</si>
  <si>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</si>
  <si>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</si>
  <si>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</si>
  <si>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</si>
  <si>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</si>
  <si>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</si>
  <si>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</si>
  <si>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</si>
  <si>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</si>
  <si>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</si>
  <si>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</si>
  <si>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</si>
  <si>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</si>
  <si>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</si>
  <si>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</si>
  <si>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</si>
  <si>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</si>
  <si>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</si>
  <si>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</si>
  <si>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</si>
  <si>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</si>
  <si>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</si>
  <si>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</si>
  <si>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</si>
  <si>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</si>
  <si>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</si>
  <si>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</si>
  <si>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</si>
  <si>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</si>
  <si>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</si>
  <si>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</si>
  <si>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</si>
  <si>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</si>
  <si>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</si>
  <si>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</si>
  <si>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</si>
  <si>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</si>
  <si>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</si>
  <si>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</si>
  <si>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</si>
  <si>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</si>
  <si>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</si>
  <si>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</si>
  <si>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</si>
  <si>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</si>
  <si>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</si>
  <si>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</si>
  <si>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</si>
  <si>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</si>
  <si>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</si>
  <si>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</si>
  <si>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</si>
  <si>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</si>
  <si>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</si>
  <si>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</si>
  <si>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</si>
  <si>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</si>
  <si>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</si>
  <si>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</si>
  <si>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</si>
  <si>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</si>
  <si>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</si>
  <si>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</si>
  <si>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</si>
  <si>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</si>
  <si>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</si>
  <si>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</si>
  <si>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</si>
  <si>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</si>
  <si>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</si>
  <si>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</si>
  <si>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</si>
  <si>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</si>
  <si>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</si>
  <si>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</si>
  <si>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</si>
  <si>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</si>
  <si>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</si>
  <si>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</si>
  <si>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</si>
  <si>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</si>
  <si>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</si>
  <si>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</si>
  <si>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</si>
  <si>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</si>
  <si>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</si>
  <si>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</si>
  <si>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</si>
  <si>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</si>
  <si>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</si>
  <si>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</si>
  <si>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</si>
  <si>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</si>
  <si>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</si>
  <si>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</si>
  <si>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</si>
  <si>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</si>
  <si>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</si>
  <si>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</si>
  <si>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</si>
  <si>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</si>
  <si>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</si>
  <si>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</si>
  <si>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</si>
  <si>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</si>
  <si>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</si>
  <si>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</si>
  <si>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</si>
  <si>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</si>
  <si>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</si>
  <si>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</si>
  <si>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</si>
  <si>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</si>
  <si>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</si>
  <si>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</si>
  <si>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</si>
  <si>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</si>
  <si>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</si>
  <si>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</si>
  <si>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</si>
  <si>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</si>
  <si>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</si>
  <si>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</si>
  <si>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</si>
  <si>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</si>
  <si>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</si>
  <si>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</si>
  <si>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</si>
  <si>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</si>
  <si>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</si>
  <si>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</si>
  <si>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</si>
  <si>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</si>
  <si>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</si>
  <si>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</si>
  <si>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</si>
  <si>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</si>
  <si>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</si>
  <si>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</si>
  <si>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</si>
  <si>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</si>
  <si>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</si>
  <si>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</si>
  <si>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</si>
  <si>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</si>
  <si>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</si>
  <si>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</si>
  <si>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</si>
  <si>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</si>
  <si>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</si>
  <si>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</si>
  <si>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</si>
  <si>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</si>
  <si>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</si>
  <si>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</si>
  <si>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</si>
  <si>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</si>
  <si>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</si>
  <si>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</si>
  <si>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</si>
  <si>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</si>
  <si>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</si>
  <si>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</si>
  <si>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</si>
  <si>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</si>
  <si>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</si>
  <si>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</si>
  <si>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</si>
  <si>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</si>
  <si>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</si>
  <si>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</si>
  <si>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</si>
  <si>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</si>
  <si>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</si>
  <si>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</si>
  <si>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</si>
  <si>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</si>
  <si>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</si>
  <si>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</si>
  <si>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</si>
  <si>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</si>
  <si>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</si>
  <si>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</si>
  <si>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</si>
  <si>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</si>
  <si>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</si>
  <si>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</si>
  <si>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</si>
  <si>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</si>
  <si>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</si>
  <si>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</si>
  <si>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</si>
  <si>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</si>
  <si>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</si>
  <si>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</si>
  <si>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</si>
  <si>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</si>
  <si>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</si>
  <si>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</si>
  <si>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</si>
  <si>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</si>
  <si>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</si>
  <si>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</si>
  <si>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</si>
  <si>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</si>
  <si>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</si>
  <si>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</si>
  <si>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</si>
  <si>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</si>
  <si>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</si>
  <si>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</si>
  <si>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</si>
  <si>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</si>
  <si>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</si>
  <si>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</si>
  <si>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</si>
  <si>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</si>
  <si>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</si>
  <si>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</si>
  <si>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</si>
  <si>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</si>
  <si>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</si>
  <si>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</si>
  <si>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</si>
  <si>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</si>
  <si>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</si>
  <si>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</si>
  <si>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</si>
  <si>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</si>
  <si>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</si>
  <si>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</si>
  <si>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</si>
  <si>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</si>
  <si>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</si>
  <si>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</si>
  <si>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</si>
  <si>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</si>
  <si>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</si>
  <si>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</si>
  <si>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</si>
  <si>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</si>
  <si>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</si>
  <si>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</si>
  <si>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</si>
  <si>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</si>
  <si>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</si>
  <si>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</si>
  <si>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</si>
  <si>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</si>
  <si>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</si>
  <si>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</si>
  <si>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</si>
  <si>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</si>
  <si>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</si>
  <si>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</si>
  <si>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</si>
  <si>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</si>
  <si>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</si>
  <si>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</si>
  <si>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</si>
  <si>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</si>
  <si>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</si>
  <si>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</si>
  <si>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</si>
  <si>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</si>
  <si>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</si>
  <si>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</si>
  <si>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</si>
  <si>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</si>
  <si>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</si>
  <si>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</si>
  <si>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</si>
  <si>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</si>
  <si>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</si>
  <si>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</si>
  <si>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</si>
  <si>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</si>
  <si>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</si>
  <si>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</si>
  <si>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</si>
  <si>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</si>
  <si>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</si>
  <si>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</si>
  <si>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</si>
  <si>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</si>
  <si>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</si>
  <si>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</si>
  <si>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</si>
  <si>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</si>
  <si>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</si>
  <si>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</si>
  <si>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</si>
  <si>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</si>
  <si>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</si>
  <si>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</si>
  <si>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</si>
  <si>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</si>
  <si>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</si>
  <si>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</si>
  <si>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</si>
  <si>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</si>
  <si>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</si>
  <si>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</si>
  <si>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</si>
  <si>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</si>
  <si>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</si>
  <si>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</si>
  <si>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</si>
  <si>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</si>
  <si>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</si>
  <si>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</si>
  <si>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</si>
  <si>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</si>
  <si>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</si>
  <si>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</si>
  <si>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</si>
  <si>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</si>
  <si>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</si>
  <si>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</si>
  <si>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</si>
  <si>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</si>
  <si>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</si>
  <si>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</si>
  <si>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</si>
  <si>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</si>
  <si>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</si>
  <si>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</si>
  <si>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</si>
  <si>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</si>
  <si>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</si>
  <si>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</si>
  <si>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</si>
  <si>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</si>
  <si>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</si>
  <si>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</si>
  <si>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</si>
  <si>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</si>
  <si>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</si>
  <si>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</si>
  <si>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</si>
  <si>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</si>
  <si>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</si>
  <si>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</si>
  <si>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</si>
  <si>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</si>
  <si>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</si>
  <si>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</si>
  <si>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</si>
  <si>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</si>
  <si>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</si>
  <si>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</si>
  <si>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</si>
  <si>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</si>
  <si>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</si>
  <si>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</si>
  <si>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</si>
  <si>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</si>
  <si>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</si>
  <si>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</si>
  <si>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</si>
  <si>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</si>
  <si>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</si>
  <si>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</si>
  <si>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</si>
  <si>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</si>
  <si>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</si>
  <si>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</si>
  <si>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</si>
  <si>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</si>
  <si>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</si>
  <si>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</si>
  <si>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</si>
  <si>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</si>
  <si>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</si>
  <si>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</si>
  <si>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</si>
  <si>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</si>
  <si>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</si>
  <si>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</si>
  <si>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</si>
  <si>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</si>
  <si>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</si>
  <si>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</si>
  <si>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</si>
  <si>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</si>
  <si>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</si>
  <si>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</si>
  <si>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</si>
  <si>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</si>
  <si>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</si>
  <si>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</si>
  <si>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</si>
  <si>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</si>
  <si>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</si>
  <si>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</si>
  <si>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</si>
  <si>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</si>
  <si>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</si>
  <si>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</si>
  <si>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</si>
  <si>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</si>
  <si>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</si>
  <si>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</si>
  <si>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</si>
  <si>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</si>
  <si>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</si>
  <si>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</si>
  <si>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</si>
  <si>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</si>
  <si>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</si>
  <si>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</si>
  <si>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</si>
  <si>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</si>
  <si>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</si>
  <si>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</si>
  <si>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</si>
  <si>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</si>
  <si>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</si>
  <si>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</si>
  <si>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</si>
  <si>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</si>
  <si>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</si>
  <si>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</si>
  <si>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</si>
  <si>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</si>
  <si>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</si>
  <si>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</si>
  <si>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</si>
  <si>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</si>
  <si>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</si>
  <si>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</si>
  <si>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</si>
  <si>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</si>
  <si>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</si>
  <si>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</si>
  <si>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</si>
  <si>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</si>
  <si>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</si>
  <si>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</si>
  <si>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</si>
  <si>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</si>
  <si>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</si>
  <si>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</si>
  <si>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</si>
  <si>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</si>
  <si>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</si>
  <si>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</si>
  <si>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</si>
  <si>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</si>
  <si>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</si>
  <si>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</si>
  <si>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</si>
  <si>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</si>
  <si>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</si>
  <si>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</si>
  <si>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</si>
  <si>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</si>
  <si>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</si>
  <si>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</si>
  <si>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</si>
  <si>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</si>
  <si>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</si>
  <si>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</si>
  <si>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</si>
  <si>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</si>
  <si>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</si>
  <si>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</si>
  <si>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</si>
  <si>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</si>
  <si>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</si>
  <si>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</si>
  <si>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</si>
  <si>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</si>
  <si>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</si>
  <si>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</si>
  <si>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</si>
  <si>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</si>
  <si>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</si>
  <si>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</si>
  <si>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</si>
  <si>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</si>
  <si>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</si>
  <si>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</si>
  <si>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</si>
  <si>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</si>
  <si>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</si>
  <si>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</si>
  <si>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</si>
  <si>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</si>
  <si>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</si>
  <si>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</si>
  <si>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</si>
  <si>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</si>
  <si>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</si>
  <si>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</si>
  <si>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</si>
  <si>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</si>
  <si>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</si>
  <si>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</si>
  <si>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</si>
  <si>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</si>
  <si>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</si>
  <si>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</si>
  <si>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</si>
  <si>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</si>
  <si>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</si>
  <si>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</si>
  <si>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</si>
  <si>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</si>
  <si>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</si>
  <si>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</si>
  <si>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</si>
  <si>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</si>
  <si>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</si>
  <si>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</si>
  <si>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</si>
  <si>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</si>
  <si>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</si>
  <si>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</si>
  <si>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</si>
  <si>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</si>
  <si>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</si>
  <si>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</si>
  <si>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</si>
  <si>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</si>
  <si>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</si>
  <si>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</si>
  <si>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</si>
  <si>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</si>
  <si>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</si>
  <si>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</si>
  <si>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</si>
  <si>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</si>
  <si>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</si>
  <si>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</si>
  <si>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</si>
  <si>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</si>
  <si>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</si>
  <si>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</si>
  <si>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</si>
  <si>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</si>
  <si>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</si>
  <si>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</si>
  <si>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</si>
  <si>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</si>
  <si>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</si>
  <si>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</si>
  <si>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</si>
  <si>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</si>
  <si>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</si>
  <si>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</si>
  <si>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</si>
  <si>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</si>
  <si>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</si>
  <si>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</si>
  <si>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</si>
  <si>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</si>
  <si>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</si>
  <si>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</si>
  <si>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</si>
  <si>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</si>
  <si>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</si>
  <si>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</si>
  <si>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</si>
  <si>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</si>
  <si>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</si>
  <si>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</si>
  <si>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</si>
  <si>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</si>
  <si>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</si>
  <si>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</si>
  <si>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</si>
  <si>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</si>
  <si>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</si>
  <si>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</si>
  <si>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</si>
  <si>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</si>
  <si>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</si>
  <si>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</si>
  <si>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</si>
  <si>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</si>
  <si>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</si>
  <si>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</si>
  <si>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</si>
  <si>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</si>
  <si>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</si>
  <si>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</si>
  <si>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</si>
  <si>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</si>
  <si>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</si>
  <si>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</si>
  <si>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</si>
  <si>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</si>
  <si>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</si>
  <si>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</si>
  <si>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</si>
  <si>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</si>
  <si>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</si>
  <si>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</si>
  <si>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</si>
  <si>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</si>
  <si>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</si>
  <si>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</si>
  <si>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</si>
  <si>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</si>
  <si>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</si>
  <si>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</si>
  <si>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</si>
  <si>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</si>
  <si>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</si>
  <si>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</si>
  <si>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</si>
  <si>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</si>
  <si>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</si>
  <si>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</si>
  <si>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</si>
  <si>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</si>
  <si>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</si>
  <si>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</si>
  <si>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</si>
  <si>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</si>
  <si>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</si>
  <si>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</si>
  <si>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</si>
  <si>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</si>
  <si>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</si>
  <si>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</si>
  <si>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</si>
  <si>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</si>
  <si>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</si>
  <si>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</si>
  <si>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</si>
  <si>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</si>
  <si>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</si>
  <si>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</si>
  <si>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</si>
  <si>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</si>
  <si>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</si>
  <si>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</si>
  <si>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</si>
  <si>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</si>
  <si>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</si>
  <si>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</si>
  <si>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</si>
  <si>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</si>
  <si>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</si>
  <si>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</si>
  <si>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</si>
  <si>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</si>
  <si>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</si>
  <si>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</si>
  <si>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</si>
  <si>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</si>
  <si>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</si>
  <si>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</si>
  <si>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</si>
  <si>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</si>
  <si>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</si>
  <si>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</si>
  <si>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</si>
  <si>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</si>
  <si>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</si>
  <si>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</si>
  <si>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</si>
  <si>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</si>
  <si>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</si>
  <si>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</si>
  <si>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</si>
  <si>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</si>
  <si>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</si>
  <si>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</si>
  <si>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</si>
  <si>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</si>
  <si>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</si>
  <si>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</si>
  <si>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</si>
  <si>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</si>
  <si>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</si>
  <si>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</si>
  <si>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</si>
  <si>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</si>
  <si>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</si>
  <si>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</si>
  <si>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</si>
  <si>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</si>
  <si>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</si>
  <si>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</si>
  <si>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</si>
  <si>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</si>
  <si>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</si>
  <si>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</si>
  <si>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</si>
  <si>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</si>
  <si>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</si>
  <si>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</si>
  <si>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</si>
  <si>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</si>
  <si>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</si>
  <si>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</si>
  <si>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</si>
  <si>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</si>
  <si>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</si>
  <si>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</si>
  <si>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</si>
  <si>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</si>
  <si>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</si>
  <si>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</si>
  <si>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</si>
  <si>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</si>
  <si>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</si>
  <si>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</si>
  <si>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</si>
  <si>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</si>
  <si>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</si>
  <si>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</si>
  <si>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</si>
  <si>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</si>
  <si>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</si>
  <si>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</si>
  <si>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</si>
  <si>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</si>
  <si>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</si>
  <si>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</si>
  <si>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</si>
  <si>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</si>
  <si>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</si>
  <si>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</si>
  <si>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</si>
  <si>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</si>
  <si>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</si>
  <si>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</si>
  <si>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</si>
  <si>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</si>
  <si>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</si>
  <si>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</si>
  <si>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</si>
  <si>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</si>
  <si>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</si>
  <si>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</si>
  <si>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</si>
  <si>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</si>
  <si>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</si>
  <si>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</si>
  <si>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</si>
  <si>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</si>
  <si>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</si>
  <si>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</si>
  <si>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</si>
  <si>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</si>
  <si>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</si>
  <si>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</si>
  <si>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</si>
  <si>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</si>
  <si>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</si>
  <si>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</si>
  <si>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</si>
  <si>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</si>
  <si>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</si>
  <si>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</si>
  <si>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</si>
  <si>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</si>
  <si>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</si>
  <si>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</si>
  <si>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</si>
  <si>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</si>
  <si>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</si>
  <si>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</si>
  <si>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</si>
  <si>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</si>
  <si>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</si>
  <si>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</si>
  <si>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</si>
  <si>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</si>
  <si>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</si>
  <si>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</si>
  <si>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</si>
  <si>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</si>
  <si>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</si>
  <si>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</si>
  <si>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</si>
  <si>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</si>
  <si>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</si>
  <si>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</si>
  <si>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</si>
  <si>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</si>
  <si>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</si>
  <si>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</si>
  <si>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</si>
  <si>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</si>
  <si>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</si>
  <si>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</si>
  <si>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</si>
  <si>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</si>
  <si>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</si>
  <si>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</si>
  <si>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</si>
  <si>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</si>
  <si>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</si>
  <si>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</si>
  <si>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</si>
  <si>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</si>
  <si>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</si>
  <si>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</si>
  <si>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</si>
  <si>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</si>
  <si>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</si>
  <si>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</si>
  <si>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</si>
  <si>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</si>
  <si>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</si>
  <si>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</si>
  <si>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</si>
  <si>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</si>
  <si>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</si>
  <si>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</si>
  <si>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</si>
  <si>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</si>
  <si>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</si>
  <si>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</si>
  <si>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</si>
  <si>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</si>
  <si>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</si>
  <si>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</si>
  <si>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</si>
  <si>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</si>
  <si>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</si>
  <si>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</si>
  <si>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</si>
  <si>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</si>
  <si>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</si>
  <si>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</si>
  <si>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</si>
  <si>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</si>
  <si>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</si>
  <si>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</si>
  <si>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</si>
  <si>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</si>
  <si>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</si>
  <si>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</si>
  <si>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</si>
  <si>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</si>
  <si>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</si>
  <si>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</si>
  <si>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</si>
  <si>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</si>
  <si>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</si>
  <si>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</si>
  <si>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</si>
  <si>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</si>
  <si>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</si>
  <si>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</si>
  <si>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</si>
  <si>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</si>
  <si>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</si>
  <si>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</si>
  <si>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</si>
  <si>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</si>
  <si>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</si>
  <si>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</si>
  <si>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</si>
  <si>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</si>
  <si>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</si>
  <si>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</si>
  <si>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</si>
  <si>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</si>
  <si>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</si>
  <si>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</si>
  <si>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</si>
  <si>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</si>
  <si>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</si>
  <si>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</si>
  <si>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</si>
  <si>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</si>
  <si>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</si>
  <si>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</si>
  <si>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</si>
  <si>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</si>
  <si>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</si>
  <si>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</si>
  <si>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</si>
  <si>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</si>
  <si>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</si>
  <si>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</si>
  <si>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</si>
  <si>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</si>
  <si>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</si>
  <si>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</si>
  <si>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</si>
  <si>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</si>
  <si>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</si>
  <si>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</si>
  <si>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</si>
  <si>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</si>
  <si>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</si>
  <si>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</si>
  <si>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</si>
  <si>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</si>
  <si>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</si>
  <si>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</si>
  <si>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</si>
  <si>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</si>
  <si>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</si>
  <si>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</si>
  <si>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</si>
  <si>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</si>
  <si>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</si>
  <si>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</si>
  <si>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</si>
  <si>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</si>
  <si>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</si>
  <si>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</si>
  <si>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</si>
  <si>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</si>
  <si>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</si>
  <si>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</si>
  <si>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</si>
  <si>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</si>
  <si>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</si>
  <si>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</si>
  <si>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</si>
  <si>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</si>
  <si>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</si>
  <si>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</si>
  <si>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</si>
  <si>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</si>
  <si>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</si>
  <si>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</si>
  <si>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</si>
  <si>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</si>
  <si>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</si>
  <si>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</si>
  <si>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</si>
  <si>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</si>
  <si>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</si>
  <si>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</si>
  <si>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</si>
  <si>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</si>
  <si>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</si>
  <si>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</si>
  <si>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</si>
  <si>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</si>
  <si>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</si>
  <si>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</si>
  <si>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</si>
  <si>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</si>
  <si>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</si>
  <si>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</si>
  <si>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</si>
  <si>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</si>
  <si>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</si>
  <si>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</si>
  <si>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</si>
  <si>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</si>
  <si>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</si>
  <si>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</si>
  <si>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</si>
  <si>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</si>
  <si>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</si>
  <si>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</si>
  <si>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</si>
  <si>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</si>
  <si>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</si>
  <si>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</si>
  <si>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</si>
  <si>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</si>
  <si>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</si>
  <si>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</si>
  <si>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</si>
  <si>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</si>
  <si>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</si>
  <si>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</si>
  <si>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</si>
  <si>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</si>
  <si>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</si>
  <si>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</si>
  <si>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</si>
  <si>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</si>
  <si>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</si>
  <si>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</si>
  <si>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</si>
  <si>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</si>
  <si>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</si>
  <si>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</si>
  <si>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</si>
  <si>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</si>
  <si>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</si>
  <si>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</si>
  <si>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</si>
  <si>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</si>
  <si>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</si>
  <si>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</si>
  <si>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</si>
  <si>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</si>
  <si>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</si>
  <si>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</si>
  <si>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</si>
  <si>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</si>
  <si>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</si>
  <si>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</si>
  <si>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</si>
  <si>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</si>
  <si>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</si>
  <si>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</si>
  <si>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</si>
  <si>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</si>
  <si>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</si>
  <si>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</si>
  <si>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</si>
  <si>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</si>
  <si>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</si>
  <si>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</si>
  <si>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</si>
  <si>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</si>
  <si>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</si>
  <si>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</si>
  <si>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</si>
  <si>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</si>
  <si>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</si>
  <si>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</si>
  <si>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</si>
  <si>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</si>
  <si>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</si>
  <si>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</si>
  <si>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</si>
  <si>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</si>
  <si>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</si>
  <si>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</si>
  <si>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</si>
  <si>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</si>
  <si>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</si>
  <si>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</si>
  <si>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</si>
  <si>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</si>
  <si>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</si>
  <si>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</si>
  <si>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</si>
  <si>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</si>
  <si>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</si>
  <si>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</si>
  <si>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</si>
  <si>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</si>
  <si>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</si>
  <si>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</si>
  <si>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</si>
  <si>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</si>
  <si>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</si>
  <si>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</si>
  <si>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</si>
  <si>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</si>
  <si>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</si>
  <si>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</si>
  <si>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</si>
  <si>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</si>
  <si>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</si>
  <si>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</si>
  <si>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</si>
  <si>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</si>
  <si>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</si>
  <si>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</si>
  <si>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</si>
  <si>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</si>
  <si>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</si>
  <si>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</si>
  <si>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</si>
  <si>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</si>
  <si>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</si>
  <si>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</si>
  <si>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</si>
  <si>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</si>
  <si>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</si>
  <si>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</si>
  <si>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</si>
  <si>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</si>
  <si>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</si>
  <si>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</si>
  <si>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</si>
  <si>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</si>
  <si>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</si>
  <si>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</si>
  <si>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</si>
  <si>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</si>
  <si>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</si>
  <si>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</si>
  <si>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</si>
  <si>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</si>
  <si>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</si>
  <si>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</si>
  <si>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</si>
  <si>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</si>
  <si>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</si>
  <si>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</si>
  <si>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</si>
  <si>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</si>
  <si>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</si>
  <si>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</si>
  <si>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</si>
  <si>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</si>
  <si>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</si>
  <si>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</si>
  <si>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</si>
  <si>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</si>
  <si>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</si>
  <si>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</si>
  <si>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</si>
  <si>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</si>
  <si>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</si>
  <si>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</si>
  <si>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</si>
  <si>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</si>
  <si>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</si>
  <si>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</si>
  <si>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</si>
  <si>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</si>
  <si>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</si>
  <si>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</si>
  <si>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</si>
  <si>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</si>
  <si>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</si>
  <si>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</si>
  <si>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</si>
  <si>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</si>
  <si>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</si>
  <si>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</si>
  <si>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</si>
  <si>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</si>
  <si>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</si>
  <si>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</si>
  <si>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</si>
  <si>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</si>
  <si>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</si>
  <si>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</si>
  <si>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</si>
  <si>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</si>
  <si>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</si>
  <si>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</si>
  <si>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</si>
  <si>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</si>
  <si>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</si>
  <si>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</si>
  <si>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</si>
  <si>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</si>
  <si>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</si>
  <si>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</si>
  <si>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</si>
  <si>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</si>
  <si>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</si>
  <si>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</si>
  <si>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</si>
  <si>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</si>
  <si>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</si>
  <si>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</si>
  <si>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</si>
  <si>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</si>
  <si>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</si>
  <si>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</si>
  <si>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</si>
  <si>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</si>
  <si>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</si>
  <si>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</si>
  <si>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</si>
  <si>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</si>
  <si>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</si>
  <si>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</si>
  <si>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</si>
  <si>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</si>
  <si>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</si>
  <si>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</si>
  <si>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</si>
  <si>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</si>
  <si>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</si>
  <si>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</si>
  <si>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</si>
  <si>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</si>
  <si>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</si>
  <si>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</si>
  <si>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</si>
  <si>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</si>
  <si>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</si>
  <si>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</si>
  <si>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</si>
  <si>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</si>
  <si>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</si>
  <si>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</si>
  <si>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</si>
  <si>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</si>
  <si>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</si>
  <si>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</si>
  <si>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</si>
  <si>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</si>
  <si>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</si>
  <si>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</si>
  <si>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</si>
  <si>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</si>
  <si>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</si>
  <si>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</si>
  <si>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</si>
  <si>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</si>
  <si>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</si>
  <si>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</si>
  <si>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</si>
  <si>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</si>
  <si>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</si>
  <si>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</si>
  <si>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</si>
  <si>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</si>
  <si>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</si>
  <si>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</si>
  <si>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</si>
  <si>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</si>
  <si>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</si>
  <si>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</si>
  <si>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</si>
  <si>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</si>
  <si>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</si>
  <si>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</si>
  <si>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</si>
  <si>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</si>
  <si>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</si>
  <si>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</si>
  <si>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</si>
  <si>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</si>
  <si>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</si>
  <si>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</si>
  <si>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</si>
  <si>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</si>
  <si>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</si>
  <si>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</si>
  <si>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</si>
  <si>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</si>
  <si>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</si>
  <si>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</si>
  <si>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</si>
  <si>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</si>
  <si>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</si>
  <si>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</si>
  <si>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</si>
  <si>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</si>
  <si>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</si>
  <si>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</si>
  <si>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</si>
  <si>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</si>
  <si>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</si>
  <si>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</si>
  <si>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</si>
  <si>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</si>
  <si>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</si>
  <si>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</si>
  <si>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</si>
  <si>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</si>
  <si>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</si>
  <si>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</si>
  <si>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</si>
  <si>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</si>
  <si>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</si>
  <si>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</si>
  <si>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</si>
  <si>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</si>
  <si>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</si>
  <si>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</si>
  <si>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</si>
  <si>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</si>
  <si>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</si>
  <si>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</si>
  <si>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</si>
  <si>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</si>
  <si>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</si>
  <si>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</si>
  <si>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</si>
  <si>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</si>
  <si>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</si>
  <si>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</si>
  <si>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</si>
  <si>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</si>
  <si>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</si>
  <si>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</si>
  <si>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</si>
  <si>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</si>
  <si>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</si>
  <si>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</si>
  <si>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</si>
  <si>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</si>
  <si>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</si>
  <si>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</si>
  <si>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</si>
  <si>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</si>
  <si>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</si>
  <si>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</si>
  <si>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</si>
  <si>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</si>
  <si>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</si>
  <si>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</si>
  <si>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</si>
  <si>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</si>
  <si>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</si>
  <si>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</si>
  <si>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</si>
  <si>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</si>
  <si>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</si>
  <si>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</si>
  <si>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</si>
  <si>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</si>
  <si>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</si>
  <si>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</si>
  <si>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</si>
  <si>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</si>
  <si>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</si>
  <si>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</si>
  <si>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</si>
  <si>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</si>
  <si>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</si>
  <si>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</si>
  <si>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</si>
  <si>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</si>
  <si>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</si>
  <si>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</si>
  <si>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</si>
  <si>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</si>
  <si>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</si>
  <si>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</si>
  <si>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</si>
  <si>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</si>
  <si>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</si>
  <si>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</si>
  <si>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</si>
  <si>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</si>
  <si>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</si>
  <si>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</si>
  <si>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</si>
  <si>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</si>
  <si>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</si>
  <si>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</si>
  <si>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</si>
  <si>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</si>
  <si>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</si>
  <si>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</si>
  <si>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</si>
  <si>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</si>
  <si>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</si>
  <si>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</si>
  <si>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</si>
  <si>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</si>
  <si>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</si>
  <si>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</si>
  <si>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</si>
  <si>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</si>
  <si>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</si>
  <si>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</si>
  <si>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</si>
  <si>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</si>
  <si>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</si>
  <si>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</si>
  <si>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</si>
  <si>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</si>
  <si>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</si>
  <si>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</si>
  <si>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</si>
  <si>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</si>
  <si>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</si>
  <si>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</si>
  <si>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</si>
  <si>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</si>
  <si>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</si>
  <si>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</si>
  <si>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</si>
  <si>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</si>
  <si>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</si>
  <si>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</si>
  <si>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</si>
  <si>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</si>
  <si>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</si>
  <si>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</si>
  <si>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</si>
  <si>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</si>
  <si>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</si>
  <si>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</si>
  <si>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</si>
  <si>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</si>
  <si>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</si>
  <si>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</si>
  <si>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</si>
  <si>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</si>
  <si>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</si>
  <si>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</si>
  <si>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</si>
  <si>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</si>
  <si>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</si>
  <si>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</si>
  <si>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</si>
  <si>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</si>
  <si>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</si>
  <si>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</si>
  <si>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</si>
  <si>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</si>
  <si>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</si>
  <si>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</si>
  <si>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</si>
  <si>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</si>
  <si>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</si>
  <si>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</si>
  <si>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</si>
  <si>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</si>
  <si>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</si>
  <si>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</si>
  <si>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</si>
  <si>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</si>
  <si>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</si>
  <si>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</si>
  <si>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</si>
  <si>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</si>
  <si>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</si>
  <si>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</si>
  <si>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</si>
  <si>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</si>
  <si>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</si>
  <si>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</si>
  <si>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</si>
  <si>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</si>
  <si>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</si>
  <si>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</si>
  <si>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</si>
  <si>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</si>
  <si>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</si>
  <si>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</si>
  <si>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</si>
  <si>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</si>
  <si>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</si>
  <si>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</si>
  <si>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</si>
  <si>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</si>
  <si>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</si>
  <si>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</si>
  <si>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</si>
  <si>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</si>
  <si>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</si>
  <si>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</si>
  <si>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</si>
  <si>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</si>
  <si>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</si>
  <si>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</si>
  <si>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</si>
  <si>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</si>
  <si>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</si>
  <si>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</si>
  <si>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</si>
  <si>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</si>
  <si>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</si>
  <si>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</si>
  <si>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</si>
  <si>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</si>
  <si>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</si>
  <si>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</si>
  <si>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</si>
  <si>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</si>
  <si>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</si>
  <si>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</si>
  <si>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</si>
  <si>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</si>
  <si>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</si>
  <si>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</si>
  <si>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</si>
  <si>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</si>
  <si>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</si>
  <si>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</si>
  <si>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</si>
  <si>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</si>
  <si>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</si>
  <si>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</si>
  <si>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</si>
  <si>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</si>
  <si>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</si>
  <si>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</si>
  <si>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</si>
  <si>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</si>
  <si>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</si>
  <si>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</si>
  <si>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</si>
  <si>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</si>
  <si>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</si>
  <si>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</si>
  <si>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</si>
  <si>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</si>
  <si>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</si>
  <si>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</si>
  <si>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</si>
  <si>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</si>
  <si>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</si>
  <si>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</si>
  <si>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</si>
  <si>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</si>
  <si>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</si>
  <si>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</si>
  <si>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</si>
  <si>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</si>
  <si>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</si>
  <si>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</si>
  <si>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</si>
  <si>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</si>
  <si>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</si>
  <si>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</si>
  <si>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</si>
  <si>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</si>
  <si>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</si>
  <si>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</si>
  <si>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</si>
  <si>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</si>
  <si>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</si>
  <si>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</si>
  <si>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</si>
  <si>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</si>
  <si>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</si>
  <si>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</si>
  <si>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</si>
  <si>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</si>
  <si>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</si>
  <si>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</si>
  <si>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</si>
  <si>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</si>
  <si>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</si>
  <si>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</si>
  <si>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</si>
  <si>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</si>
  <si>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</si>
  <si>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</si>
  <si>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</si>
  <si>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</si>
  <si>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</si>
  <si>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</si>
  <si>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</si>
  <si>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</si>
  <si>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</si>
  <si>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</si>
  <si>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</si>
  <si>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</si>
  <si>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</si>
  <si>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</si>
  <si>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</si>
  <si>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</si>
  <si>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</si>
  <si>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</si>
  <si>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</si>
  <si>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</si>
  <si>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</si>
  <si>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</si>
  <si>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</si>
  <si>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</si>
  <si>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</si>
  <si>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</si>
  <si>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</si>
  <si>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</si>
  <si>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</si>
  <si>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</si>
  <si>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</si>
  <si>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</si>
  <si>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</si>
  <si>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</si>
  <si>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</si>
  <si>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</si>
  <si>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</si>
  <si>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</si>
  <si>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</si>
  <si>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</si>
  <si>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</si>
  <si>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</si>
  <si>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</si>
  <si>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</si>
  <si>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</si>
  <si>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</si>
  <si>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</si>
  <si>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</si>
  <si>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</si>
  <si>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</si>
  <si>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</si>
  <si>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</si>
  <si>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</si>
  <si>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</si>
  <si>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</si>
  <si>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</si>
  <si>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</si>
  <si>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</si>
  <si>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</si>
  <si>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</si>
  <si>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</si>
  <si>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</si>
  <si>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</si>
  <si>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</si>
  <si>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</si>
  <si>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</si>
  <si>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</si>
  <si>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</si>
  <si>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</si>
  <si>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</si>
  <si>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</si>
  <si>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</si>
  <si>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</si>
  <si>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</si>
  <si>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</si>
  <si>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</si>
  <si>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</si>
  <si>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</si>
  <si>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</si>
  <si>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</si>
  <si>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</si>
  <si>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</si>
  <si>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</si>
  <si>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</si>
  <si>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</si>
  <si>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</si>
  <si>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</si>
  <si>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</si>
  <si>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</si>
  <si>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</si>
  <si>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</si>
  <si>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</si>
  <si>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</si>
  <si>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</si>
  <si>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</si>
  <si>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</si>
  <si>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</si>
  <si>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</si>
  <si>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</si>
  <si>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</si>
  <si>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</si>
  <si>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</si>
  <si>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</si>
  <si>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</si>
  <si>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</si>
  <si>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</si>
  <si>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</si>
  <si>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</si>
  <si>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</si>
  <si>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</si>
  <si>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</si>
  <si>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</si>
  <si>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</si>
  <si>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</si>
  <si>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</si>
  <si>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</si>
  <si>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</si>
  <si>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</si>
  <si>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</si>
  <si>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</si>
  <si>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</si>
  <si>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</si>
  <si>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</si>
  <si>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</si>
  <si>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</si>
  <si>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</si>
  <si>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</si>
  <si>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</si>
  <si>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</si>
  <si>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</si>
  <si>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</si>
  <si>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</si>
  <si>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</si>
  <si>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</si>
  <si>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</si>
  <si>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</si>
  <si>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</si>
  <si>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</si>
  <si>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</si>
  <si>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</si>
  <si>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</si>
  <si>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</si>
  <si>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</si>
  <si>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</si>
  <si>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</si>
  <si>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</si>
  <si>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</si>
  <si>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</si>
  <si>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</si>
  <si>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</si>
  <si>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</si>
  <si>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</si>
  <si>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</si>
  <si>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</si>
  <si>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</si>
  <si>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</si>
  <si>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</si>
  <si>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</si>
  <si>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</si>
  <si>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</si>
  <si>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</si>
  <si>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</si>
  <si>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</si>
  <si>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</si>
  <si>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</si>
  <si>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</si>
  <si>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</si>
  <si>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</si>
  <si>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</si>
  <si>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</si>
  <si>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</si>
  <si>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</si>
  <si>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</si>
  <si>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</si>
  <si>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</si>
  <si>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</si>
  <si>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</si>
  <si>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</si>
  <si>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</si>
  <si>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</si>
  <si>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</si>
  <si>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</si>
  <si>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</si>
  <si>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</si>
  <si>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</si>
  <si>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</si>
  <si>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</si>
  <si>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</si>
  <si>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</si>
  <si>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</si>
  <si>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</si>
  <si>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</si>
  <si>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</si>
  <si>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</si>
  <si>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</si>
  <si>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</si>
  <si>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</si>
  <si>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</si>
  <si>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</si>
  <si>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</si>
  <si>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</si>
  <si>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</si>
  <si>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</si>
  <si>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</si>
  <si>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</si>
  <si>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</si>
  <si>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</si>
  <si>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</si>
  <si>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</si>
  <si>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</si>
  <si>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</si>
  <si>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</si>
  <si>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</si>
  <si>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</si>
  <si>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</si>
  <si>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</si>
  <si>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</si>
  <si>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</si>
  <si>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</si>
  <si>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</si>
  <si>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</si>
  <si>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</si>
  <si>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</si>
  <si>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</si>
  <si>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</si>
  <si>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</si>
  <si>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</si>
  <si>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</si>
  <si>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</si>
  <si>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</si>
  <si>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</si>
  <si>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</si>
  <si>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</si>
  <si>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</si>
  <si>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</si>
  <si>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</si>
  <si>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</si>
  <si>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</si>
  <si>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</si>
  <si>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</si>
  <si>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</si>
  <si>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</si>
  <si>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</si>
  <si>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</si>
  <si>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</si>
  <si>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</si>
  <si>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</si>
  <si>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</si>
  <si>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</si>
  <si>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</si>
  <si>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</si>
  <si>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</si>
  <si>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</si>
  <si>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</si>
  <si>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</si>
  <si>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</si>
  <si>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</si>
  <si>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</si>
  <si>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</si>
  <si>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</si>
  <si>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</si>
  <si>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</si>
  <si>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</si>
  <si>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</si>
  <si>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</si>
  <si>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</si>
  <si>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</si>
  <si>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</si>
  <si>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</si>
  <si>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</si>
  <si>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</si>
  <si>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</si>
  <si>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</si>
  <si>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</si>
  <si>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</si>
  <si>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</si>
  <si>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</si>
  <si>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</si>
  <si>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</si>
  <si>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</si>
  <si>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</si>
  <si>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</si>
  <si>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</si>
  <si>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</si>
  <si>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</si>
  <si>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</si>
  <si>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</si>
  <si>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</si>
  <si>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</si>
  <si>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</si>
  <si>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</si>
  <si>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</si>
  <si>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</si>
  <si>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</si>
  <si>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</si>
  <si>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</si>
  <si>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</si>
  <si>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</si>
  <si>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</si>
  <si>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</si>
  <si>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</si>
  <si>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</si>
  <si>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</si>
  <si>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</si>
  <si>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</si>
  <si>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</si>
  <si>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</si>
  <si>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</si>
  <si>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</si>
  <si>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</si>
  <si>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</si>
  <si>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</si>
  <si>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</si>
  <si>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</si>
  <si>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</si>
  <si>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</si>
  <si>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</si>
  <si>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</si>
  <si>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</si>
  <si>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</si>
  <si>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</si>
  <si>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</si>
  <si>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</si>
  <si>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</si>
  <si>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</si>
  <si>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</si>
  <si>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</si>
  <si>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</si>
  <si>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</si>
  <si>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</si>
  <si>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</si>
  <si>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</si>
  <si>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</si>
  <si>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</si>
  <si>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</si>
  <si>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</si>
  <si>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</si>
  <si>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</si>
  <si>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</si>
  <si>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</si>
  <si>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</si>
  <si>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</si>
  <si>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</si>
  <si>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</si>
  <si>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</si>
  <si>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</si>
  <si>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</si>
  <si>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</si>
  <si>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</si>
  <si>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</si>
  <si>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</si>
  <si>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</si>
  <si>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</si>
  <si>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</si>
  <si>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</si>
  <si>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</si>
  <si>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</si>
  <si>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</si>
  <si>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</si>
  <si>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</si>
  <si>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</si>
  <si>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</si>
  <si>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</si>
  <si>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</si>
  <si>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</si>
  <si>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</si>
  <si>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</si>
  <si>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</si>
  <si>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</si>
  <si>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</si>
  <si>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</si>
  <si>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</si>
  <si>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</si>
  <si>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</si>
  <si>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</si>
  <si>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</si>
  <si>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</si>
  <si>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</si>
  <si>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</si>
  <si>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</si>
  <si>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</si>
  <si>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</si>
  <si>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</si>
  <si>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</si>
  <si>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</si>
  <si>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</si>
  <si>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</si>
  <si>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</si>
  <si>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</si>
  <si>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</si>
  <si>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</si>
  <si>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</si>
  <si>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</si>
  <si>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</si>
  <si>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</si>
  <si>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</si>
  <si>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</si>
  <si>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</si>
  <si>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</si>
  <si>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</si>
  <si>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</si>
  <si>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</si>
  <si>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</si>
  <si>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</si>
  <si>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</si>
  <si>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</si>
  <si>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</si>
  <si>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</si>
  <si>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</si>
  <si>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</si>
  <si>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</si>
  <si>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</si>
  <si>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</si>
  <si>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</si>
  <si>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</si>
  <si>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</si>
  <si>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</si>
  <si>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</si>
  <si>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</si>
  <si>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</si>
  <si>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</si>
  <si>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</si>
  <si>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</si>
  <si>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</si>
  <si>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</si>
  <si>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</si>
  <si>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</si>
  <si>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</si>
  <si>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</si>
  <si>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</si>
  <si>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</si>
  <si>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</si>
  <si>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</si>
  <si>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</si>
  <si>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</si>
  <si>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</si>
  <si>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</si>
  <si>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</si>
  <si>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</si>
  <si>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</si>
  <si>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</si>
  <si>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</si>
  <si>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</si>
  <si>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</si>
  <si>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</si>
  <si>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</si>
  <si>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</si>
  <si>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</si>
  <si>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</si>
  <si>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</si>
  <si>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</si>
  <si>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</si>
  <si>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</si>
  <si>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</si>
  <si>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</si>
  <si>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</si>
  <si>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</si>
  <si>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</si>
  <si>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</si>
  <si>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</si>
  <si>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</si>
  <si>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</si>
  <si>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</si>
  <si>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</si>
  <si>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</si>
  <si>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</si>
  <si>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</si>
  <si>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</si>
  <si>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</si>
  <si>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</si>
  <si>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</si>
  <si>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</si>
  <si>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</si>
  <si>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</si>
  <si>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</si>
  <si>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</si>
  <si>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</si>
  <si>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</si>
  <si>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</si>
  <si>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</si>
  <si>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</si>
  <si>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</si>
  <si>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</si>
  <si>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</si>
  <si>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</si>
  <si>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</si>
  <si>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</si>
  <si>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</si>
  <si>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</si>
  <si>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</si>
  <si>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</si>
  <si>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</si>
  <si>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</si>
  <si>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</si>
  <si>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</si>
  <si>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</si>
  <si>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</si>
  <si>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</si>
  <si>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</si>
  <si>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</si>
  <si>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</si>
  <si>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</si>
  <si>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</si>
  <si>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</si>
  <si>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</si>
  <si>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</si>
  <si>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</si>
  <si>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</si>
  <si>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</si>
  <si>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</si>
  <si>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</si>
  <si>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</si>
  <si>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</si>
  <si>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</si>
  <si>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</si>
  <si>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</si>
  <si>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</si>
  <si>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</si>
  <si>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</si>
  <si>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</si>
  <si>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</si>
  <si>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</si>
  <si>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</si>
  <si>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</si>
  <si>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</si>
  <si>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</si>
  <si>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</si>
  <si>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</si>
  <si>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</si>
  <si>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</si>
  <si>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</si>
  <si>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</si>
  <si>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</si>
  <si>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</si>
  <si>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</si>
  <si>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</si>
  <si>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</si>
  <si>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</si>
  <si>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</si>
  <si>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</si>
  <si>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</si>
  <si>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</si>
  <si>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</si>
  <si>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</si>
  <si>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</si>
  <si>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</si>
  <si>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</si>
  <si>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</si>
  <si>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</si>
  <si>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</si>
  <si>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</si>
  <si>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</si>
  <si>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</si>
  <si>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</si>
  <si>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</si>
  <si>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</si>
  <si>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</si>
  <si>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</si>
  <si>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</si>
  <si>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</si>
  <si>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</si>
  <si>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</si>
  <si>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</si>
  <si>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</si>
  <si>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</si>
  <si>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</si>
  <si>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</si>
  <si>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</si>
  <si>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</si>
  <si>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</si>
  <si>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</si>
  <si>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</si>
  <si>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</si>
  <si>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</si>
  <si>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</si>
  <si>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</si>
  <si>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</si>
  <si>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</si>
  <si>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</si>
  <si>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</si>
  <si>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</si>
  <si>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</si>
  <si>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</si>
  <si>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</si>
  <si>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</si>
  <si>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</si>
  <si>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</si>
  <si>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</si>
  <si>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</si>
  <si>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</si>
  <si>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</si>
  <si>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</si>
  <si>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</si>
  <si>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</si>
  <si>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</si>
  <si>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</si>
  <si>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</si>
  <si>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</si>
  <si>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</si>
  <si>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</si>
  <si>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</si>
  <si>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</si>
  <si>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</si>
  <si>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</si>
  <si>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</si>
  <si>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</si>
  <si>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</si>
  <si>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</si>
  <si>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</si>
  <si>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</si>
  <si>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</si>
  <si>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</si>
  <si>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</si>
  <si>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</si>
  <si>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</si>
  <si>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</si>
  <si>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</si>
  <si>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</si>
  <si>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</si>
  <si>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</si>
  <si>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</si>
  <si>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</si>
  <si>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</si>
  <si>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</si>
  <si>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</si>
  <si>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</si>
  <si>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</si>
  <si>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</si>
  <si>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</si>
  <si>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</si>
  <si>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</si>
  <si>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</si>
  <si>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</si>
  <si>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</si>
  <si>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</si>
  <si>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</si>
  <si>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</si>
  <si>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</si>
  <si>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</si>
  <si>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</si>
  <si>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</si>
  <si>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</si>
  <si>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</si>
  <si>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</si>
  <si>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</si>
  <si>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</si>
  <si>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</si>
  <si>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</si>
  <si>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</si>
  <si>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</si>
  <si>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</si>
  <si>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</si>
  <si>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</si>
  <si>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</si>
  <si>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</si>
  <si>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</si>
  <si>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</si>
  <si>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</si>
  <si>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</si>
  <si>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</si>
  <si>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</si>
  <si>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</si>
  <si>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</si>
  <si>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</si>
  <si>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</si>
  <si>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</si>
  <si>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</si>
  <si>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</si>
  <si>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</si>
  <si>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</si>
  <si>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</si>
  <si>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</si>
  <si>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</si>
  <si>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</si>
  <si>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</si>
  <si>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</si>
  <si>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</si>
  <si>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</si>
  <si>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</si>
  <si>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</si>
  <si>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</si>
  <si>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</si>
  <si>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</si>
  <si>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</si>
  <si>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</si>
  <si>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</si>
  <si>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</si>
  <si>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</si>
  <si>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</si>
  <si>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</si>
  <si>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</si>
  <si>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</si>
  <si>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</si>
  <si>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</si>
  <si>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</si>
  <si>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</si>
  <si>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</si>
  <si>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</si>
  <si>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</si>
  <si>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</si>
  <si>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</si>
  <si>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</si>
  <si>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</si>
  <si>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</si>
  <si>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</si>
  <si>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</si>
  <si>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</si>
  <si>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</si>
  <si>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</si>
  <si>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</si>
  <si>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</si>
  <si>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</si>
  <si>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</si>
  <si>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</si>
  <si>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</si>
  <si>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</si>
  <si>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</si>
  <si>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</si>
  <si>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</si>
  <si>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</si>
  <si>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</si>
  <si>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</si>
  <si>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</si>
  <si>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</si>
  <si>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</si>
  <si>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</si>
  <si>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</si>
  <si>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</si>
  <si>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</si>
  <si>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</si>
  <si>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</si>
  <si>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</si>
  <si>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</si>
  <si>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</si>
  <si>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</si>
  <si>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</si>
  <si>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</si>
  <si>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</si>
  <si>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</si>
  <si>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</si>
  <si>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</si>
  <si>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</si>
  <si>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</si>
  <si>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</si>
  <si>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</si>
  <si>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</si>
  <si>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</si>
  <si>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</si>
  <si>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</si>
  <si>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</si>
  <si>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</si>
  <si>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</si>
  <si>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</si>
  <si>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</si>
  <si>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</si>
  <si>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</si>
  <si>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</si>
  <si>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</si>
  <si>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</si>
  <si>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</si>
  <si>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</si>
  <si>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</si>
  <si>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</si>
  <si>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</si>
  <si>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</si>
  <si>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</si>
  <si>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</si>
  <si>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</si>
  <si>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</si>
  <si>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</si>
  <si>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</si>
  <si>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</si>
  <si>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</si>
  <si>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</si>
  <si>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</si>
  <si>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</si>
  <si>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</si>
  <si>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</si>
  <si>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</si>
  <si>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</si>
  <si>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</si>
  <si>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</si>
  <si>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</si>
  <si>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</si>
  <si>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</si>
  <si>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</si>
  <si>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</si>
  <si>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</si>
  <si>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</si>
  <si>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</si>
  <si>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</si>
  <si>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</si>
  <si>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</si>
  <si>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</si>
  <si>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</si>
  <si>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</si>
  <si>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</si>
  <si>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</si>
  <si>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</si>
  <si>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</si>
  <si>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</si>
  <si>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</si>
  <si>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</si>
  <si>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</si>
  <si>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</si>
  <si>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</si>
  <si>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</si>
  <si>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</si>
  <si>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</si>
  <si>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</si>
  <si>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</si>
  <si>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</si>
  <si>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</si>
  <si>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</si>
  <si>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</si>
  <si>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</si>
  <si>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</si>
  <si>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</si>
  <si>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</si>
  <si>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</si>
  <si>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</si>
  <si>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</si>
  <si>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</si>
  <si>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</si>
  <si>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</si>
  <si>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</si>
  <si>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</si>
  <si>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</si>
  <si>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</si>
  <si>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</si>
  <si>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</si>
  <si>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</si>
  <si>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</si>
  <si>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</si>
  <si>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</si>
  <si>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</si>
  <si>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</si>
  <si>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</si>
  <si>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</si>
  <si>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</si>
  <si>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</si>
  <si>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</si>
  <si>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</si>
  <si>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</si>
  <si>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</si>
  <si>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</si>
  <si>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</si>
  <si>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</si>
  <si>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</si>
  <si>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</si>
  <si>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</si>
  <si>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</si>
  <si>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</si>
  <si>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</si>
  <si>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</si>
  <si>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</si>
  <si>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</si>
  <si>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</si>
  <si>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</si>
  <si>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</si>
  <si>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</si>
  <si>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</si>
  <si>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</si>
  <si>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</si>
  <si>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</si>
  <si>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</si>
  <si>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</si>
  <si>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</si>
  <si>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</si>
  <si>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</si>
  <si>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</si>
  <si>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</si>
  <si>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</si>
  <si>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</si>
  <si>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</si>
  <si>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</si>
  <si>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</si>
  <si>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</si>
  <si>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</si>
  <si>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</si>
  <si>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</si>
  <si>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</si>
  <si>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</si>
  <si>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</si>
  <si>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</si>
  <si>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</si>
  <si>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</si>
  <si>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</si>
  <si>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</si>
  <si>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</si>
  <si>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</si>
  <si>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</si>
  <si>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</si>
  <si>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</si>
  <si>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</si>
  <si>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</si>
  <si>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</si>
  <si>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</si>
  <si>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</si>
  <si>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</si>
  <si>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</si>
  <si>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</si>
  <si>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</si>
  <si>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</si>
  <si>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</si>
  <si>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</si>
  <si>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</si>
  <si>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</si>
  <si>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</si>
  <si>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</si>
  <si>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</si>
  <si>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</si>
  <si>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</si>
  <si>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</si>
  <si>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</si>
  <si>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</si>
  <si>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</si>
  <si>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</si>
  <si>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</si>
  <si>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</si>
  <si>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</si>
  <si>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</si>
  <si>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</si>
  <si>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</si>
  <si>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</si>
  <si>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</si>
  <si>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</si>
  <si>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</si>
  <si>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</si>
  <si>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</si>
  <si>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</si>
  <si>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</si>
  <si>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</si>
  <si>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</si>
  <si>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</si>
  <si>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</si>
  <si>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</si>
  <si>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</si>
  <si>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</si>
  <si>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</si>
  <si>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</si>
  <si>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</si>
  <si>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</si>
  <si>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</si>
  <si>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</si>
  <si>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</si>
  <si>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</si>
  <si>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</si>
  <si>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</si>
  <si>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</si>
  <si>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</si>
  <si>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</si>
  <si>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</si>
  <si>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</si>
  <si>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</si>
  <si>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</si>
  <si>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</si>
  <si>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</si>
  <si>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</si>
  <si>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</si>
  <si>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</si>
  <si>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</si>
  <si>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</si>
  <si>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</si>
  <si>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</si>
  <si>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</si>
  <si>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</si>
  <si>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</si>
  <si>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</si>
  <si>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</si>
  <si>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</si>
  <si>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</si>
  <si>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</si>
  <si>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</si>
  <si>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</si>
  <si>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</si>
  <si>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</si>
  <si>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</si>
  <si>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</si>
  <si>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</si>
  <si>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</si>
  <si>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</si>
  <si>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</si>
  <si>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</si>
  <si>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</si>
  <si>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</si>
  <si>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</si>
  <si>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</si>
  <si>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</si>
  <si>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</si>
  <si>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</si>
  <si>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</si>
  <si>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</si>
  <si>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</si>
  <si>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</si>
  <si>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</si>
  <si>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</si>
  <si>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</si>
  <si>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</si>
  <si>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</si>
  <si>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</si>
  <si>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</si>
  <si>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</si>
  <si>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</si>
  <si>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</si>
  <si>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</si>
  <si>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</si>
  <si>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</si>
  <si>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</si>
  <si>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</si>
  <si>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</si>
  <si>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</si>
  <si>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</si>
  <si>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</si>
  <si>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</si>
  <si>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</si>
  <si>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</si>
  <si>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</si>
  <si>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</si>
  <si>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</si>
  <si>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</si>
  <si>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</si>
  <si>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</si>
  <si>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</si>
  <si>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</si>
  <si>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</si>
  <si>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</si>
  <si>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</si>
  <si>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</si>
  <si>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</si>
  <si>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</si>
  <si>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</si>
  <si>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</si>
  <si>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</si>
  <si>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</si>
  <si>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</si>
  <si>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</si>
  <si>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</si>
  <si>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</si>
  <si>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</si>
  <si>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</si>
  <si>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</si>
  <si>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</si>
  <si>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</si>
  <si>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</si>
  <si>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</si>
  <si>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</si>
  <si>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</si>
  <si>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</si>
  <si>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</si>
  <si>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</si>
  <si>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</si>
  <si>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</si>
  <si>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</si>
  <si>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</si>
  <si>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</si>
  <si>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</si>
  <si>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</si>
  <si>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</si>
  <si>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</si>
  <si>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</si>
  <si>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</si>
  <si>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</si>
  <si>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</si>
  <si>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</si>
  <si>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</si>
  <si>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</si>
  <si>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</si>
  <si>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</si>
  <si>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</si>
  <si>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</si>
  <si>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</si>
  <si>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</si>
  <si>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</si>
  <si>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</si>
  <si>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</si>
  <si>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</si>
  <si>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</si>
  <si>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</si>
  <si>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</si>
  <si>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</si>
  <si>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</si>
  <si>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</si>
  <si>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</si>
  <si>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</si>
  <si>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</si>
  <si>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</si>
  <si>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</si>
  <si>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</si>
  <si>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</si>
  <si>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</si>
  <si>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</si>
  <si>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</si>
  <si>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</si>
  <si>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</si>
  <si>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</si>
  <si>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</si>
  <si>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</si>
  <si>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</si>
  <si>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</si>
  <si>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</si>
  <si>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</si>
  <si>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</si>
  <si>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</si>
  <si>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</si>
  <si>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</si>
  <si>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</si>
  <si>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</si>
  <si>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</si>
  <si>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</si>
  <si>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</si>
  <si>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</si>
  <si>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</si>
  <si>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</si>
  <si>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</si>
  <si>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</si>
  <si>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</si>
  <si>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</si>
  <si>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</si>
  <si>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</si>
  <si>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</si>
  <si>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</si>
  <si>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</si>
  <si>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</si>
  <si>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</si>
  <si>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</si>
  <si>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</si>
  <si>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</si>
  <si>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</si>
  <si>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</si>
  <si>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</si>
  <si>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</si>
  <si>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</si>
  <si>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</si>
  <si>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</si>
  <si>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</si>
  <si>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</si>
  <si>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</si>
  <si>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</si>
  <si>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</si>
  <si>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</si>
  <si>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</si>
  <si>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</si>
  <si>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</si>
  <si>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</si>
  <si>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</si>
  <si>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</si>
  <si>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</si>
  <si>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</si>
  <si>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</si>
  <si>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</si>
  <si>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</si>
  <si>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</si>
  <si>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</si>
  <si>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</si>
  <si>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</si>
  <si>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</si>
  <si>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</si>
  <si>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</si>
  <si>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</si>
  <si>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</si>
  <si>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</si>
  <si>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</si>
  <si>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</si>
  <si>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</si>
  <si>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</si>
  <si>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</si>
  <si>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</si>
  <si>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</si>
  <si>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</si>
  <si>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</si>
  <si>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</si>
  <si>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</si>
  <si>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</si>
  <si>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</si>
  <si>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</si>
  <si>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</si>
  <si>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</si>
  <si>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</si>
  <si>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</si>
  <si>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</si>
  <si>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</si>
  <si>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</si>
  <si>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</si>
  <si>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</si>
  <si>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</si>
  <si>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</si>
  <si>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</si>
  <si>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</si>
  <si>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</si>
  <si>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</si>
  <si>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</si>
  <si>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</si>
  <si>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</si>
  <si>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</si>
  <si>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</si>
  <si>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</si>
  <si>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</si>
  <si>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</si>
  <si>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</si>
  <si>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</si>
  <si>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</si>
  <si>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</si>
  <si>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</si>
  <si>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</si>
  <si>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</si>
  <si>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</si>
  <si>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</si>
  <si>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</si>
  <si>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</si>
  <si>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</si>
  <si>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</si>
  <si>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</si>
  <si>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</si>
  <si>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</si>
  <si>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</si>
  <si>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</si>
  <si>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</si>
  <si>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</si>
  <si>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</si>
  <si>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</si>
  <si>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</si>
  <si>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</si>
  <si>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</si>
  <si>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</si>
  <si>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</si>
  <si>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</si>
  <si>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</si>
  <si>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</si>
  <si>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</si>
  <si>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</si>
  <si>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</si>
  <si>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</si>
  <si>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</si>
  <si>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</si>
  <si>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</si>
  <si>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</si>
  <si>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</si>
  <si>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</si>
  <si>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</si>
  <si>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</si>
  <si>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</si>
  <si>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</si>
  <si>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</si>
  <si>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</si>
  <si>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</si>
  <si>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</si>
  <si>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</si>
  <si>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</si>
  <si>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</si>
  <si>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</si>
  <si>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</si>
  <si>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</si>
  <si>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</si>
  <si>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</si>
  <si>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</si>
  <si>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</si>
  <si>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</si>
  <si>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</si>
  <si>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</si>
  <si>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</si>
  <si>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</si>
  <si>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</si>
  <si>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</si>
  <si>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</si>
  <si>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</si>
  <si>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</si>
  <si>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</si>
  <si>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</si>
  <si>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</si>
  <si>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</si>
  <si>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</si>
  <si>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</si>
  <si>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</si>
  <si>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</si>
  <si>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</si>
  <si>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</si>
  <si>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</si>
  <si>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</si>
  <si>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</si>
  <si>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</si>
  <si>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</si>
  <si>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</si>
  <si>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</si>
  <si>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</si>
  <si>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</si>
  <si>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</si>
  <si>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</si>
  <si>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</si>
  <si>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</si>
  <si>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</si>
  <si>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</si>
  <si>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</si>
  <si>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</si>
  <si>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</si>
  <si>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</si>
  <si>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</si>
  <si>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</si>
  <si>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</si>
  <si>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</si>
  <si>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</si>
  <si>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</si>
  <si>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</si>
  <si>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</si>
  <si>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</si>
  <si>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</si>
  <si>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</si>
  <si>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</si>
  <si>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</si>
  <si>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</si>
  <si>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</si>
  <si>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</si>
  <si>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</si>
  <si>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</si>
  <si>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</si>
  <si>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</si>
  <si>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</si>
  <si>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</si>
  <si>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</si>
  <si>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</si>
  <si>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</si>
  <si>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</si>
  <si>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</si>
  <si>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</si>
  <si>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</si>
  <si>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</si>
  <si>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</si>
  <si>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</si>
  <si>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</si>
  <si>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</si>
  <si>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</si>
  <si>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</si>
  <si>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</si>
  <si>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</si>
  <si>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</si>
  <si>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</si>
  <si>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</si>
  <si>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</si>
  <si>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</si>
  <si>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</si>
  <si>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</si>
  <si>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</si>
  <si>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</si>
  <si>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</si>
  <si>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</si>
  <si>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</si>
  <si>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</si>
  <si>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</si>
  <si>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</si>
  <si>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</si>
  <si>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</si>
  <si>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</si>
  <si>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</si>
  <si>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</si>
  <si>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</si>
  <si>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</si>
  <si>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</si>
  <si>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</si>
  <si>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</si>
  <si>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</si>
  <si>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</si>
  <si>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</si>
  <si>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</si>
  <si>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</si>
  <si>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</si>
  <si>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</si>
  <si>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</si>
  <si>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</si>
  <si>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</si>
  <si>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</si>
  <si>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</si>
  <si>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</si>
  <si>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</si>
  <si>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</si>
  <si>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</si>
  <si>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</si>
  <si>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</si>
  <si>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</si>
  <si>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</si>
  <si>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</si>
  <si>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</si>
  <si>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</si>
  <si>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</si>
  <si>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</si>
  <si>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</si>
  <si>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</si>
  <si>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</si>
  <si>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</si>
  <si>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</si>
  <si>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</si>
  <si>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</si>
  <si>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</si>
  <si>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</si>
  <si>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</si>
  <si>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</si>
  <si>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</si>
  <si>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</si>
  <si>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</si>
  <si>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</si>
  <si>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</si>
  <si>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</si>
  <si>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</si>
  <si>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</si>
  <si>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</si>
  <si>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</si>
  <si>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</si>
  <si>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</si>
  <si>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</si>
  <si>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</si>
  <si>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</si>
  <si>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</si>
  <si>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</si>
  <si>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</si>
  <si>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</si>
  <si>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</si>
  <si>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</si>
  <si>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</si>
  <si>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</si>
  <si>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</si>
  <si>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</si>
  <si>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</si>
  <si>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</si>
  <si>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</si>
  <si>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</si>
  <si>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</si>
  <si>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</si>
  <si>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</si>
  <si>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</si>
  <si>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</si>
  <si>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</si>
  <si>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</si>
  <si>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</si>
  <si>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</si>
  <si>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</si>
  <si>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</si>
  <si>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</si>
  <si>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</si>
  <si>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</si>
  <si>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</si>
  <si>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</si>
  <si>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</si>
  <si>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</si>
  <si>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</si>
  <si>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</si>
  <si>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</si>
  <si>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</si>
  <si>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</si>
  <si>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</si>
  <si>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</si>
  <si>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</si>
  <si>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</si>
  <si>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</si>
  <si>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</si>
  <si>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</si>
  <si>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</si>
  <si>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</si>
  <si>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</si>
  <si>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</si>
  <si>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</si>
  <si>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</si>
  <si>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</si>
  <si>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</si>
  <si>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</si>
  <si>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</si>
  <si>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</si>
  <si>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</si>
  <si>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</si>
  <si>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</si>
  <si>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</si>
  <si>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</si>
  <si>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</si>
  <si>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</si>
  <si>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</si>
  <si>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</si>
  <si>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</si>
  <si>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</si>
  <si>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</si>
  <si>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</si>
  <si>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</si>
  <si>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</si>
  <si>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</si>
  <si>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</si>
  <si>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</si>
  <si>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</si>
  <si>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</si>
  <si>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</si>
  <si>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</si>
  <si>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</si>
  <si>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</si>
  <si>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</si>
  <si>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</si>
  <si>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</si>
  <si>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</si>
  <si>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</si>
  <si>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</si>
  <si>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</si>
  <si>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</si>
  <si>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</si>
  <si>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</si>
  <si>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</si>
  <si>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</si>
  <si>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</si>
  <si>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</si>
  <si>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</si>
  <si>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</si>
  <si>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</si>
  <si>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</si>
  <si>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</si>
  <si>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</si>
  <si>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</si>
  <si>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</si>
  <si>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</si>
  <si>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</si>
  <si>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</si>
  <si>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</si>
  <si>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</si>
  <si>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</si>
  <si>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</si>
  <si>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</si>
  <si>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</si>
  <si>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</si>
  <si>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</si>
  <si>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</si>
  <si>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</si>
  <si>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</si>
  <si>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</si>
  <si>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</si>
  <si>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</si>
  <si>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</si>
  <si>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</si>
  <si>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</si>
  <si>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</si>
  <si>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</si>
  <si>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</si>
  <si>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</si>
  <si>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</si>
  <si>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</si>
  <si>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</si>
  <si>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</si>
  <si>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</si>
  <si>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</si>
  <si>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</si>
  <si>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</si>
  <si>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</si>
  <si>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</si>
  <si>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</si>
  <si>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</si>
  <si>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</si>
  <si>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</si>
  <si>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</si>
  <si>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</si>
  <si>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</si>
  <si>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</si>
  <si>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</si>
  <si>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</si>
  <si>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</si>
  <si>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</si>
  <si>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</si>
  <si>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</si>
  <si>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</si>
  <si>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</si>
  <si>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</si>
  <si>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</si>
  <si>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</si>
  <si>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</si>
  <si>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</si>
  <si>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</si>
  <si>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</si>
  <si>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</si>
  <si>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</si>
  <si>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</si>
  <si>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</si>
  <si>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</si>
  <si>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</si>
  <si>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</si>
  <si>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</si>
  <si>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</si>
  <si>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</si>
  <si>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</si>
  <si>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</si>
  <si>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</si>
  <si>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</si>
  <si>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</si>
  <si>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</si>
  <si>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</si>
  <si>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</si>
  <si>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</si>
  <si>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</si>
  <si>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</si>
  <si>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</si>
  <si>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</si>
  <si>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</si>
  <si>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</si>
  <si>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</si>
  <si>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</si>
  <si>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</si>
  <si>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</si>
  <si>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</si>
  <si>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</si>
  <si>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</si>
  <si>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</si>
  <si>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</si>
  <si>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</si>
  <si>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</si>
  <si>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</si>
  <si>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</si>
  <si>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</si>
  <si>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</si>
  <si>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</si>
  <si>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</si>
  <si>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</si>
  <si>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</si>
  <si>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</si>
  <si>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</si>
  <si>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</si>
  <si>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</si>
  <si>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</si>
  <si>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</si>
  <si>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</si>
  <si>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</si>
  <si>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</si>
  <si>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</si>
  <si>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</si>
  <si>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</si>
  <si>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</si>
  <si>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</si>
  <si>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</si>
  <si>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</si>
  <si>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</si>
  <si>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</si>
  <si>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</si>
  <si>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</si>
  <si>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</si>
  <si>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</si>
  <si>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</si>
  <si>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</si>
  <si>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</si>
  <si>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</si>
  <si>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</si>
  <si>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</si>
  <si>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</si>
  <si>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</si>
  <si>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</si>
  <si>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</si>
  <si>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</si>
  <si>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</si>
  <si>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</si>
  <si>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</si>
  <si>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</si>
  <si>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</si>
  <si>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</si>
  <si>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</si>
  <si>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</si>
  <si>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</si>
  <si>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</si>
  <si>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</si>
  <si>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</si>
  <si>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</si>
  <si>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</si>
  <si>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</si>
  <si>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</si>
  <si>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</si>
  <si>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</si>
  <si>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</si>
  <si>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</si>
  <si>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</si>
  <si>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</si>
  <si>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</si>
  <si>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</si>
  <si>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</si>
  <si>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</si>
  <si>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</si>
  <si>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</si>
  <si>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</si>
  <si>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</si>
  <si>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</si>
  <si>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</si>
  <si>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</si>
  <si>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</si>
  <si>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</si>
  <si>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</si>
  <si>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</si>
  <si>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</si>
  <si>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</si>
  <si>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</si>
  <si>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</si>
  <si>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</si>
  <si>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</si>
  <si>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</si>
  <si>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</si>
  <si>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</si>
  <si>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</si>
  <si>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</si>
  <si>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</si>
  <si>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</si>
  <si>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</si>
  <si>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</si>
  <si>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</si>
  <si>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</si>
  <si>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</si>
  <si>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</si>
  <si>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</si>
  <si>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</si>
  <si>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</si>
  <si>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</si>
  <si>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</si>
  <si>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</si>
  <si>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</si>
  <si>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</si>
  <si>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</si>
  <si>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</si>
  <si>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</si>
  <si>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</si>
  <si>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</si>
  <si>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</si>
  <si>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</si>
  <si>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</si>
  <si>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</si>
  <si>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</si>
  <si>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</si>
  <si>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</si>
  <si>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</si>
  <si>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</si>
  <si>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</si>
  <si>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</si>
  <si>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</si>
  <si>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</si>
  <si>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</si>
  <si>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</si>
  <si>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</si>
  <si>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</si>
  <si>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</si>
  <si>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</si>
  <si>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</si>
  <si>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</si>
  <si>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</si>
  <si>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</si>
  <si>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</si>
  <si>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</si>
  <si>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</si>
  <si>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</si>
  <si>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</si>
  <si>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</si>
  <si>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</si>
  <si>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</si>
  <si>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</si>
  <si>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</si>
  <si>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</si>
  <si>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</si>
  <si>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</si>
  <si>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</si>
  <si>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</si>
  <si>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</si>
  <si>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</si>
  <si>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</si>
  <si>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</si>
  <si>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</si>
  <si>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</si>
  <si>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</si>
  <si>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</si>
  <si>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</si>
  <si>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</si>
  <si>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</si>
  <si>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</si>
  <si>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</si>
  <si>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</si>
  <si>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</si>
  <si>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</si>
  <si>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</si>
  <si>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</si>
  <si>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</si>
  <si>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</si>
  <si>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</si>
  <si>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</si>
  <si>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</si>
  <si>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</si>
  <si>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</si>
  <si>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</si>
  <si>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</si>
  <si>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</si>
  <si>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</si>
  <si>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</si>
  <si>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</si>
  <si>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</si>
  <si>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</si>
  <si>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</si>
  <si>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</si>
  <si>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</si>
  <si>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</si>
  <si>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</si>
  <si>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</si>
  <si>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</si>
  <si>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</si>
  <si>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</si>
  <si>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</si>
  <si>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</si>
  <si>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</si>
  <si>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</si>
  <si>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</si>
  <si>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</si>
  <si>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</si>
  <si>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</si>
  <si>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</si>
  <si>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</si>
  <si>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</si>
  <si>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</si>
  <si>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</si>
  <si>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</si>
  <si>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</si>
  <si>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</si>
  <si>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</si>
  <si>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</si>
  <si>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</si>
  <si>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</si>
  <si>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</si>
  <si>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</si>
  <si>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</si>
  <si>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</si>
  <si>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</si>
  <si>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</si>
  <si>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</si>
  <si>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</si>
  <si>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</si>
  <si>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</si>
  <si>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</si>
  <si>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</si>
  <si>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</si>
  <si>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</si>
  <si>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</si>
  <si>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</si>
  <si>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</si>
  <si>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</si>
  <si>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</si>
  <si>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</si>
  <si>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</si>
  <si>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</si>
  <si>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</si>
  <si>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</si>
  <si>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</si>
  <si>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</si>
  <si>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</si>
  <si>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</si>
  <si>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</si>
  <si>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</si>
  <si>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</si>
  <si>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</si>
  <si>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</si>
  <si>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</si>
  <si>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</si>
  <si>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</si>
  <si>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</si>
  <si>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</si>
  <si>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</si>
  <si>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</si>
  <si>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</si>
  <si>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</si>
  <si>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</si>
  <si>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</si>
  <si>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</si>
  <si>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</si>
  <si>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</si>
  <si>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</si>
  <si>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</si>
  <si>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</si>
  <si>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</si>
  <si>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</si>
  <si>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</si>
  <si>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</si>
  <si>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</si>
  <si>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</si>
  <si>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</si>
  <si>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</si>
  <si>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</si>
  <si>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</si>
  <si>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</si>
  <si>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</si>
  <si>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</si>
  <si>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</si>
  <si>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</si>
  <si>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</si>
  <si>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</si>
  <si>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</si>
  <si>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</si>
  <si>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</si>
  <si>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</si>
  <si>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</si>
  <si>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</si>
  <si>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</si>
  <si>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</si>
  <si>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</si>
  <si>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</si>
  <si>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</si>
  <si>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</si>
  <si>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</si>
  <si>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</si>
  <si>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</si>
  <si>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</si>
  <si>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</si>
  <si>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</si>
  <si>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</si>
  <si>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</si>
  <si>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</si>
  <si>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</si>
  <si>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</si>
  <si>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</si>
  <si>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</si>
  <si>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</si>
  <si>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</si>
  <si>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</si>
  <si>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</si>
  <si>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</si>
  <si>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</si>
  <si>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</si>
  <si>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</si>
  <si>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</si>
  <si>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</si>
  <si>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</si>
  <si>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</si>
  <si>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</si>
  <si>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</si>
  <si>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</si>
  <si>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</si>
  <si>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</si>
  <si>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</si>
  <si>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</si>
  <si>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</si>
  <si>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</si>
  <si>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</si>
  <si>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</si>
  <si>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</si>
  <si>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</si>
  <si>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</si>
  <si>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</si>
  <si>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</si>
  <si>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</si>
  <si>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</si>
  <si>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</si>
  <si>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</si>
  <si>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</si>
  <si>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</si>
  <si>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</si>
  <si>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</si>
  <si>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</si>
  <si>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</si>
  <si>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</si>
  <si>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</si>
  <si>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</si>
  <si>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</si>
  <si>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</si>
  <si>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</si>
  <si>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</si>
  <si>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</si>
  <si>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</si>
  <si>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</si>
  <si>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</si>
  <si>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</si>
  <si>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</si>
  <si>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</si>
  <si>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</si>
  <si>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</si>
  <si>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</si>
  <si>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</si>
  <si>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</si>
  <si>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</si>
  <si>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</si>
  <si>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</si>
  <si>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</si>
  <si>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</si>
  <si>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</si>
  <si>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</si>
  <si>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</si>
  <si>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</si>
  <si>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</si>
  <si>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</si>
  <si>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</si>
  <si>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</si>
  <si>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</si>
  <si>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</si>
  <si>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</si>
  <si>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</si>
  <si>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</si>
  <si>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</si>
  <si>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</si>
  <si>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</si>
  <si>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</si>
  <si>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</si>
  <si>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</si>
  <si>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</si>
  <si>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</si>
  <si>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</si>
  <si>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</si>
  <si>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</si>
  <si>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</si>
  <si>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</si>
  <si>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</si>
  <si>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</si>
  <si>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</si>
  <si>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</si>
  <si>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</si>
  <si>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</si>
  <si>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</si>
  <si>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</si>
  <si>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</si>
  <si>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</si>
  <si>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</si>
  <si>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</si>
  <si>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</si>
  <si>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</si>
  <si>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</si>
  <si>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</si>
  <si>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</si>
  <si>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</si>
  <si>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</si>
  <si>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</si>
  <si>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</si>
  <si>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</si>
  <si>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</si>
  <si>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</si>
  <si>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</si>
  <si>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</si>
  <si>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</si>
  <si>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</si>
  <si>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</si>
  <si>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</si>
  <si>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</si>
  <si>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</si>
  <si>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</si>
  <si>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</si>
  <si>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</si>
  <si>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</si>
  <si>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</si>
  <si>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</si>
  <si>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</si>
  <si>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</si>
  <si>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</si>
  <si>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</si>
  <si>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</si>
  <si>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</si>
  <si>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</si>
  <si>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</si>
  <si>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</si>
  <si>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</si>
  <si>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</si>
  <si>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</si>
  <si>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</si>
  <si>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</si>
  <si>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</si>
  <si>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</si>
  <si>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</si>
  <si>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</si>
  <si>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</si>
  <si>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</si>
  <si>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</si>
  <si>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</si>
  <si>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</si>
  <si>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</si>
  <si>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</si>
  <si>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</si>
  <si>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</si>
  <si>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</si>
  <si>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</si>
  <si>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</si>
  <si>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</si>
  <si>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</si>
  <si>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</si>
  <si>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</si>
  <si>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</si>
  <si>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</si>
  <si>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</si>
  <si>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</si>
  <si>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</si>
  <si>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</si>
  <si>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</si>
  <si>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</si>
  <si>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</si>
  <si>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</si>
  <si>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</si>
  <si>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</si>
  <si>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</si>
  <si>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</si>
  <si>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</si>
  <si>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</si>
  <si>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</si>
  <si>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</si>
  <si>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</si>
  <si>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</si>
  <si>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</si>
  <si>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</si>
  <si>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</si>
  <si>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</si>
  <si>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</si>
  <si>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</si>
  <si>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</si>
  <si>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</si>
  <si>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</si>
  <si>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</si>
  <si>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</si>
  <si>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</si>
  <si>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</si>
  <si>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</si>
  <si>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</si>
  <si>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</si>
  <si>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</si>
  <si>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</si>
  <si>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</si>
  <si>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</si>
  <si>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</si>
  <si>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</si>
  <si>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</si>
  <si>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</si>
  <si>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</si>
  <si>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</si>
  <si>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</si>
  <si>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</si>
  <si>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</si>
  <si>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</si>
  <si>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</si>
  <si>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</si>
  <si>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</si>
  <si>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</si>
  <si>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</si>
  <si>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</si>
  <si>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</si>
  <si>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</si>
  <si>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</si>
  <si>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</si>
  <si>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</si>
  <si>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</si>
  <si>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</si>
  <si>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</si>
  <si>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</si>
  <si>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</si>
  <si>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</si>
  <si>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</si>
  <si>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</si>
  <si>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</si>
  <si>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</si>
  <si>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</si>
  <si>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</si>
  <si>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</si>
  <si>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</si>
  <si>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</si>
  <si>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</si>
  <si>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</si>
  <si>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</si>
  <si>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</si>
  <si>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</si>
  <si>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</si>
  <si>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</si>
  <si>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</si>
  <si>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</si>
  <si>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</si>
  <si>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</si>
  <si>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</si>
  <si>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</si>
  <si>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</si>
  <si>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</si>
  <si>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</si>
  <si>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</si>
  <si>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</si>
  <si>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</si>
  <si>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</si>
  <si>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</si>
  <si>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</si>
  <si>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</si>
  <si>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</si>
  <si>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</si>
  <si>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</si>
  <si>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</si>
  <si>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</si>
  <si>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</si>
  <si>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</si>
  <si>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</si>
  <si>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</si>
  <si>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</si>
  <si>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</si>
  <si>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</si>
  <si>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</si>
  <si>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</si>
  <si>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</si>
  <si>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</si>
  <si>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</si>
  <si>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</si>
  <si>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</si>
  <si>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</si>
  <si>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</si>
  <si>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</si>
  <si>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</si>
  <si>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</si>
  <si>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</si>
  <si>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</si>
  <si>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</si>
  <si>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</si>
  <si>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</si>
  <si>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</si>
  <si>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</si>
  <si>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</si>
  <si>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</si>
  <si>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</si>
  <si>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</si>
  <si>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</si>
  <si>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</si>
  <si>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</si>
  <si>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</si>
  <si>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</si>
  <si>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</si>
  <si>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</si>
  <si>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</si>
  <si>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</si>
  <si>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</si>
  <si>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</si>
  <si>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</si>
  <si>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</si>
  <si>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</si>
  <si>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</si>
  <si>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</si>
  <si>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</si>
  <si>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</si>
  <si>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</si>
  <si>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</si>
  <si>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</si>
  <si>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</si>
  <si>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</si>
  <si>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</si>
  <si>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</si>
  <si>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</si>
  <si>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</si>
  <si>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</si>
  <si>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</si>
  <si>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</si>
  <si>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</si>
  <si>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</si>
  <si>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</si>
  <si>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</si>
  <si>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</si>
  <si>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</si>
  <si>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</si>
  <si>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</si>
  <si>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</si>
  <si>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</si>
  <si>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</si>
  <si>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</si>
  <si>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</si>
  <si>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</si>
  <si>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</si>
  <si>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</si>
  <si>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</si>
  <si>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</si>
  <si>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</si>
  <si>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</si>
  <si>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</si>
  <si>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</si>
  <si>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</si>
  <si>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</si>
  <si>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</si>
  <si>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</si>
  <si>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</si>
  <si>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</si>
  <si>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</si>
  <si>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</si>
  <si>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</si>
  <si>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</si>
  <si>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</si>
  <si>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</si>
  <si>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</si>
  <si>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</si>
  <si>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</si>
  <si>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</si>
  <si>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</si>
  <si>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</si>
  <si>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</si>
  <si>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</si>
  <si>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</si>
  <si>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</si>
  <si>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</si>
  <si>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</si>
  <si>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</si>
  <si>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</si>
  <si>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</si>
  <si>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</si>
  <si>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</si>
  <si>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</si>
  <si>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</si>
  <si>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</si>
  <si>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</si>
  <si>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</si>
  <si>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</si>
  <si>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</si>
  <si>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</si>
  <si>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</si>
  <si>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</si>
  <si>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</si>
  <si>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</si>
  <si>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</si>
  <si>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</si>
  <si>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</si>
  <si>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</si>
  <si>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</si>
  <si>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</si>
  <si>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</si>
  <si>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</si>
  <si>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</si>
  <si>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</si>
  <si>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</si>
  <si>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</si>
  <si>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</si>
  <si>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</si>
  <si>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</si>
  <si>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</si>
  <si>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</si>
  <si>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</si>
  <si>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</si>
  <si>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</si>
  <si>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</si>
  <si>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</si>
  <si>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</si>
  <si>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</si>
  <si>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</si>
  <si>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</si>
  <si>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</si>
  <si>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</si>
  <si>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</si>
  <si>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</si>
  <si>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</si>
  <si>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</si>
  <si>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</si>
  <si>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</si>
  <si>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</si>
  <si>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</si>
  <si>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</si>
  <si>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</si>
  <si>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</si>
  <si>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</si>
  <si>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</si>
  <si>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</si>
  <si>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</si>
  <si>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</si>
  <si>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</si>
  <si>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</si>
  <si>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</si>
  <si>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</si>
  <si>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</si>
  <si>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</si>
  <si>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</si>
  <si>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</si>
  <si>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</si>
  <si>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</si>
  <si>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</si>
  <si>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</si>
  <si>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</si>
  <si>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</si>
  <si>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</si>
  <si>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</si>
  <si>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</si>
  <si>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</si>
  <si>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</si>
  <si>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</si>
  <si>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</si>
  <si>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</si>
  <si>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</si>
  <si>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</si>
  <si>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</si>
  <si>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</si>
  <si>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</si>
  <si>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</si>
  <si>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</si>
  <si>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</si>
  <si>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</si>
  <si>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</si>
  <si>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</si>
  <si>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</si>
  <si>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</si>
  <si>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</si>
  <si>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</si>
  <si>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</si>
  <si>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</si>
  <si>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</si>
  <si>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</si>
  <si>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</si>
  <si>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</si>
  <si>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</si>
  <si>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</si>
  <si>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</si>
  <si>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</si>
  <si>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</si>
  <si>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</si>
  <si>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</si>
  <si>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</si>
  <si>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</si>
  <si>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</si>
  <si>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</si>
  <si>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</si>
  <si>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</si>
  <si>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</si>
  <si>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</si>
  <si>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</si>
  <si>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</si>
  <si>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</si>
  <si>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</si>
  <si>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</si>
  <si>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</si>
  <si>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</si>
  <si>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</si>
  <si>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</si>
  <si>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</si>
  <si>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</si>
  <si>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</si>
  <si>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</si>
  <si>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</si>
  <si>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</si>
  <si>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</si>
  <si>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</si>
  <si>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</si>
  <si>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</si>
  <si>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</si>
  <si>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</si>
  <si>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</si>
  <si>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</si>
  <si>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</si>
  <si>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</si>
  <si>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</si>
  <si>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</si>
  <si>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</si>
  <si>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</si>
  <si>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</si>
  <si>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</si>
  <si>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</si>
  <si>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</si>
  <si>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</si>
  <si>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</si>
  <si>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</si>
  <si>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</si>
  <si>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</si>
  <si>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</si>
  <si>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</si>
  <si>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</si>
  <si>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</si>
  <si>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</si>
  <si>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</si>
  <si>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</si>
  <si>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</si>
  <si>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</si>
  <si>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</si>
  <si>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</si>
  <si>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</si>
  <si>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</si>
  <si>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</si>
  <si>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</si>
  <si>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</si>
  <si>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</si>
  <si>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</si>
  <si>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</si>
  <si>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</si>
  <si>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</si>
  <si>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</si>
  <si>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</si>
  <si>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</si>
  <si>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</si>
  <si>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</si>
  <si>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</si>
  <si>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</si>
  <si>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</si>
  <si>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</si>
  <si>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</si>
  <si>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</si>
  <si>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</si>
  <si>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</si>
  <si>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</si>
  <si>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</si>
  <si>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</si>
  <si>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</si>
  <si>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</si>
  <si>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</si>
  <si>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</si>
  <si>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</si>
  <si>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</si>
  <si>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</si>
  <si>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</si>
  <si>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</si>
  <si>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</si>
  <si>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</si>
  <si>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</si>
  <si>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</si>
  <si>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</si>
  <si>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</si>
  <si>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</si>
  <si>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</si>
  <si>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</si>
  <si>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</si>
  <si>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</si>
  <si>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</si>
  <si>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</si>
  <si>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</si>
  <si>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</si>
  <si>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</si>
  <si>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</si>
  <si>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</si>
  <si>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</si>
  <si>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</si>
  <si>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</si>
  <si>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</si>
  <si>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</si>
  <si>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</si>
  <si>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</si>
  <si>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</si>
  <si>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</si>
  <si>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</si>
  <si>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</si>
  <si>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</si>
  <si>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</si>
  <si>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</si>
  <si>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</si>
  <si>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</si>
  <si>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</si>
  <si>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</si>
  <si>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</si>
  <si>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</si>
  <si>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</si>
  <si>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</si>
  <si>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</si>
  <si>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</si>
  <si>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</si>
  <si>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</si>
  <si>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</si>
  <si>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</si>
  <si>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</si>
  <si>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</si>
  <si>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</si>
  <si>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</si>
  <si>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</si>
  <si>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</si>
  <si>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</si>
  <si>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</si>
  <si>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</si>
  <si>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</si>
  <si>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</si>
  <si>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</si>
  <si>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</si>
  <si>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</si>
  <si>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</si>
  <si>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</si>
  <si>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</si>
  <si>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</si>
  <si>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</si>
  <si>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</si>
  <si>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</si>
  <si>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</si>
  <si>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</si>
  <si>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</si>
  <si>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</si>
  <si>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</si>
  <si>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</si>
  <si>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</si>
  <si>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</si>
  <si>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</si>
  <si>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</si>
  <si>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</si>
  <si>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</si>
  <si>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</si>
  <si>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</si>
  <si>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</si>
  <si>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</si>
  <si>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</si>
  <si>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</si>
  <si>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</si>
  <si>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</si>
  <si>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</si>
  <si>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</si>
  <si>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</si>
  <si>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</si>
  <si>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</si>
  <si>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</si>
  <si>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</si>
  <si>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</si>
  <si>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</si>
  <si>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</si>
  <si>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</si>
  <si>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</si>
  <si>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</si>
  <si>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</si>
  <si>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</si>
  <si>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</si>
  <si>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</si>
  <si>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</si>
  <si>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</si>
  <si>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</si>
  <si>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</si>
  <si>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</si>
  <si>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</si>
  <si>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</si>
  <si>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</si>
  <si>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</si>
  <si>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</si>
  <si>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</si>
  <si>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</si>
  <si>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</si>
  <si>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</si>
  <si>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</si>
  <si>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</si>
  <si>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</si>
  <si>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</si>
  <si>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</si>
  <si>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</si>
  <si>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</si>
  <si>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</si>
  <si>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</si>
  <si>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</si>
  <si>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</si>
  <si>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</si>
  <si>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</si>
  <si>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</si>
  <si>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</si>
  <si>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</si>
  <si>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</si>
  <si>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</si>
  <si>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</si>
  <si>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</si>
  <si>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</si>
  <si>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</si>
  <si>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</si>
  <si>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</si>
  <si>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</si>
  <si>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</si>
  <si>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</si>
  <si>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</si>
  <si>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</si>
  <si>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</si>
  <si>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</si>
  <si>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</si>
  <si>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</si>
  <si>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</si>
  <si>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</si>
  <si>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</si>
  <si>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</si>
  <si>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</si>
  <si>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</si>
  <si>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</si>
  <si>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</si>
  <si>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</si>
  <si>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</si>
  <si>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</si>
  <si>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</si>
  <si>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</si>
  <si>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</si>
  <si>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</si>
  <si>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</si>
  <si>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</si>
  <si>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</si>
  <si>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</si>
  <si>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</si>
  <si>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</si>
  <si>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</si>
  <si>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</si>
  <si>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</si>
  <si>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</si>
  <si>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</si>
  <si>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</si>
  <si>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</si>
  <si>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</si>
  <si>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</si>
  <si>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</si>
  <si>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</si>
  <si>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</si>
  <si>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</si>
  <si>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</si>
  <si>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</si>
  <si>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</si>
  <si>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</si>
  <si>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</si>
  <si>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</si>
  <si>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</si>
  <si>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</si>
  <si>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</si>
  <si>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</si>
  <si>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</si>
  <si>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</si>
  <si>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</si>
  <si>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</si>
  <si>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</si>
  <si>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</si>
  <si>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</si>
  <si>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</si>
  <si>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</si>
  <si>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</si>
  <si>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</si>
  <si>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</si>
  <si>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</si>
  <si>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</si>
  <si>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</si>
  <si>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</si>
  <si>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</si>
  <si>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</si>
  <si>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</si>
  <si>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</si>
  <si>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</si>
  <si>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</si>
  <si>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</si>
  <si>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</si>
  <si>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</si>
  <si>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</si>
  <si>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</si>
  <si>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</si>
  <si>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</si>
  <si>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</si>
  <si>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</si>
  <si>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</si>
  <si>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</si>
  <si>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</si>
  <si>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</si>
  <si>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</si>
  <si>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</si>
  <si>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</si>
  <si>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</si>
  <si>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</si>
  <si>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</si>
  <si>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</si>
  <si>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</si>
  <si>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</si>
  <si>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</si>
  <si>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</si>
  <si>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</si>
  <si>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</si>
  <si>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</si>
  <si>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</si>
  <si>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</si>
  <si>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</si>
  <si>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</si>
  <si>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</si>
  <si>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</si>
  <si>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</si>
  <si>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</si>
  <si>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</si>
  <si>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</si>
  <si>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</si>
  <si>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</si>
  <si>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</si>
  <si>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</si>
  <si>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</si>
  <si>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</si>
  <si>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</si>
  <si>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</si>
  <si>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</si>
  <si>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</si>
  <si>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</si>
  <si>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</si>
  <si>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</si>
  <si>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</si>
  <si>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</si>
  <si>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</si>
  <si>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</si>
  <si>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</si>
  <si>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</si>
  <si>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</si>
  <si>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</si>
  <si>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</si>
  <si>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</si>
  <si>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</si>
  <si>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</si>
  <si>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</si>
  <si>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</si>
  <si>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</si>
  <si>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</si>
  <si>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</si>
  <si>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</si>
  <si>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</si>
  <si>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</si>
  <si>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</si>
  <si>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</si>
  <si>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</si>
  <si>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</si>
  <si>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</si>
  <si>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</si>
  <si>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</si>
  <si>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</si>
  <si>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</si>
  <si>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</si>
  <si>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</si>
  <si>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</si>
  <si>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</si>
  <si>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</si>
  <si>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</si>
  <si>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</si>
  <si>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</si>
  <si>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</si>
  <si>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</si>
  <si>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</si>
  <si>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</si>
  <si>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</si>
  <si>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</si>
  <si>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</si>
  <si>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</si>
  <si>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</si>
  <si>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</si>
  <si>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</si>
  <si>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</si>
  <si>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</si>
  <si>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</si>
  <si>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</si>
  <si>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</si>
  <si>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</si>
  <si>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</si>
  <si>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</si>
  <si>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</si>
  <si>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</si>
  <si>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</si>
  <si>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</si>
  <si>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</si>
  <si>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</si>
  <si>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</si>
  <si>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</si>
  <si>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</si>
  <si>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</si>
  <si>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</si>
  <si>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</si>
  <si>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</si>
  <si>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</si>
  <si>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</si>
  <si>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</si>
  <si>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</si>
  <si>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</si>
  <si>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</si>
  <si>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</si>
  <si>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</si>
  <si>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</si>
  <si>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</si>
  <si>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</si>
  <si>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</si>
  <si>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</si>
  <si>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</si>
  <si>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</si>
  <si>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</si>
  <si>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</si>
  <si>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</si>
  <si>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</si>
  <si>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</si>
  <si>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</si>
  <si>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</si>
  <si>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</si>
  <si>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</si>
  <si>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</si>
  <si>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</si>
  <si>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</si>
  <si>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</si>
  <si>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</si>
  <si>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</si>
  <si>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</si>
  <si>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</si>
  <si>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</si>
  <si>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</si>
  <si>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</si>
  <si>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</si>
  <si>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</si>
  <si>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</si>
  <si>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</si>
  <si>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</si>
  <si>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</si>
  <si>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</si>
  <si>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</si>
  <si>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</si>
  <si>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</si>
  <si>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</si>
  <si>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</si>
  <si>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</si>
  <si>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</si>
  <si>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</si>
  <si>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</si>
  <si>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</si>
  <si>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</si>
  <si>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</si>
  <si>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</si>
  <si>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</si>
  <si>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</si>
  <si>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</si>
  <si>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</si>
  <si>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</si>
  <si>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</si>
  <si>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</si>
  <si>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</si>
  <si>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</si>
  <si>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</si>
  <si>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</si>
  <si>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</si>
  <si>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</si>
  <si>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</si>
  <si>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</si>
  <si>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</si>
  <si>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</si>
  <si>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</si>
  <si>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</si>
  <si>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</si>
  <si>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</si>
  <si>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</si>
  <si>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</si>
  <si>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</si>
  <si>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</si>
  <si>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</si>
  <si>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</si>
  <si>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</si>
  <si>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</si>
  <si>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</si>
  <si>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</si>
  <si>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</si>
  <si>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</si>
  <si>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</si>
  <si>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</si>
  <si>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</si>
  <si>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</si>
  <si>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</si>
  <si>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</si>
  <si>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</si>
  <si>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</si>
  <si>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</si>
  <si>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</si>
  <si>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</si>
  <si>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</si>
  <si>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</si>
  <si>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</si>
  <si>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</si>
  <si>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</si>
  <si>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</si>
  <si>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</si>
  <si>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</si>
  <si>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</si>
  <si>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</si>
  <si>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</si>
  <si>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</si>
  <si>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</si>
  <si>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</si>
  <si>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</si>
  <si>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</si>
  <si>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</si>
  <si>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</si>
  <si>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</si>
  <si>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</si>
  <si>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</si>
  <si>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</si>
  <si>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</si>
  <si>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</si>
  <si>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</si>
  <si>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</si>
  <si>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</si>
  <si>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</si>
  <si>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</si>
  <si>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</si>
  <si>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</si>
  <si>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</si>
  <si>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</si>
  <si>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</si>
  <si>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</si>
  <si>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</si>
  <si>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</si>
  <si>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</si>
  <si>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</si>
  <si>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</si>
  <si>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</si>
  <si>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</si>
  <si>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</si>
  <si>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</si>
  <si>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</si>
  <si>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</si>
  <si>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</si>
  <si>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</si>
  <si>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</si>
  <si>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</si>
  <si>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</si>
  <si>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</si>
  <si>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</si>
  <si>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</si>
  <si>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</si>
  <si>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</si>
  <si>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</si>
  <si>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</si>
  <si>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</si>
  <si>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</si>
  <si>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</si>
  <si>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</si>
  <si>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</si>
  <si>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</si>
  <si>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</si>
  <si>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</si>
  <si>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</si>
  <si>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</si>
  <si>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</si>
  <si>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</si>
  <si>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</si>
  <si>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</si>
  <si>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</si>
  <si>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</si>
  <si>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</si>
  <si>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</si>
  <si>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</si>
  <si>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</si>
  <si>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</si>
  <si>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</si>
  <si>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</si>
  <si>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</si>
  <si>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</si>
  <si>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</si>
  <si>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</si>
  <si>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</si>
  <si>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</si>
  <si>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</si>
  <si>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</si>
  <si>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</si>
  <si>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</si>
  <si>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</si>
  <si>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</si>
  <si>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</si>
  <si>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</si>
  <si>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</si>
  <si>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</si>
  <si>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</si>
  <si>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</si>
  <si>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</si>
  <si>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</si>
  <si>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</si>
  <si>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</si>
  <si>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</si>
  <si>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</si>
  <si>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</si>
  <si>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</si>
  <si>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</si>
  <si>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</si>
  <si>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</si>
  <si>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</si>
  <si>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</si>
  <si>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</si>
  <si>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</si>
  <si>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</si>
  <si>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</si>
  <si>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</si>
  <si>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</si>
  <si>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</si>
  <si>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</si>
  <si>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</si>
  <si>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</si>
  <si>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</si>
  <si>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</si>
  <si>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</si>
  <si>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</si>
  <si>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</si>
  <si>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</si>
  <si>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</si>
  <si>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</si>
  <si>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</si>
  <si>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</si>
  <si>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</si>
  <si>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</si>
  <si>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</si>
  <si>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</si>
  <si>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</si>
  <si>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</si>
  <si>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</si>
  <si>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</si>
  <si>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</si>
  <si>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</si>
  <si>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</si>
  <si>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</si>
  <si>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</si>
  <si>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</si>
  <si>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</si>
  <si>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</si>
  <si>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</si>
  <si>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</si>
  <si>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</si>
  <si>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</si>
  <si>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</si>
  <si>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</si>
  <si>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</si>
  <si>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</si>
  <si>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</si>
  <si>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</si>
  <si>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</si>
  <si>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</si>
  <si>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</si>
  <si>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</si>
  <si>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</si>
  <si>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</si>
  <si>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</si>
  <si>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</si>
  <si>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</si>
  <si>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</si>
  <si>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</si>
  <si>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</si>
  <si>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</si>
  <si>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</si>
  <si>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</si>
  <si>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</si>
  <si>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</si>
  <si>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</si>
  <si>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</si>
  <si>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</si>
  <si>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</si>
  <si>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</si>
  <si>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</si>
  <si>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</si>
  <si>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</si>
  <si>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</si>
  <si>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</si>
  <si>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</si>
  <si>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</si>
  <si>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</si>
  <si>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</si>
  <si>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</si>
  <si>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</si>
  <si>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</si>
  <si>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</si>
  <si>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</si>
  <si>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</si>
  <si>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</si>
  <si>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</si>
  <si>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</si>
  <si>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</si>
  <si>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</si>
  <si>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</si>
  <si>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</si>
  <si>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</si>
  <si>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</si>
  <si>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</si>
  <si>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</si>
  <si>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</si>
  <si>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</si>
  <si>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</si>
  <si>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</si>
  <si>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</si>
  <si>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</si>
  <si>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</si>
  <si>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</si>
  <si>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</si>
  <si>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</si>
  <si>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</si>
  <si>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</si>
  <si>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</si>
  <si>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</si>
  <si>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</si>
  <si>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</si>
  <si>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</si>
  <si>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</si>
  <si>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</si>
  <si>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</si>
  <si>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</si>
  <si>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</si>
  <si>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</si>
  <si>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</si>
  <si>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</si>
  <si>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</si>
  <si>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</si>
  <si>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</si>
  <si>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</si>
  <si>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</si>
  <si>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</si>
  <si>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</si>
  <si>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</si>
  <si>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</si>
  <si>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</si>
  <si>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</si>
  <si>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</si>
  <si>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</si>
  <si>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</si>
  <si>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</si>
  <si>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</si>
  <si>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</si>
  <si>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</si>
  <si>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</si>
  <si>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</si>
  <si>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</si>
  <si>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</si>
  <si>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</si>
  <si>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</si>
  <si>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</si>
  <si>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</si>
  <si>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</si>
  <si>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</si>
  <si>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</si>
  <si>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</si>
  <si>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</si>
  <si>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</si>
  <si>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</si>
  <si>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</si>
  <si>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</si>
  <si>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</si>
  <si>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</si>
  <si>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</si>
  <si>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</si>
  <si>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</si>
  <si>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</si>
  <si>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</si>
  <si>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</si>
  <si>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</si>
  <si>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</si>
  <si>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</si>
  <si>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</si>
  <si>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</si>
  <si>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</si>
  <si>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</si>
  <si>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</si>
  <si>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</si>
  <si>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</si>
  <si>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</si>
  <si>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</si>
  <si>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</si>
  <si>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</si>
  <si>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</si>
  <si>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</si>
  <si>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</si>
  <si>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</si>
  <si>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</si>
  <si>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</si>
  <si>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</si>
  <si>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</si>
  <si>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</si>
  <si>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</si>
  <si>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</si>
  <si>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</si>
  <si>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</si>
  <si>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</si>
  <si>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</si>
  <si>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</si>
  <si>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</si>
  <si>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</si>
  <si>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</si>
  <si>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</si>
  <si>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</si>
  <si>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</si>
  <si>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</si>
  <si>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</si>
  <si>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</si>
  <si>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</si>
  <si>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</si>
  <si>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</si>
  <si>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</si>
  <si>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</si>
  <si>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</si>
  <si>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</si>
  <si>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</si>
  <si>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</si>
  <si>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</si>
  <si>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</si>
  <si>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</si>
  <si>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</si>
  <si>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</si>
  <si>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</si>
  <si>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</si>
  <si>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</si>
  <si>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</si>
  <si>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</si>
  <si>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</si>
  <si>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</si>
  <si>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</si>
  <si>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</si>
  <si>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</si>
  <si>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</si>
  <si>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</si>
  <si>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</si>
  <si>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</si>
  <si>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</si>
  <si>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</si>
  <si>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</si>
  <si>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</si>
  <si>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</si>
  <si>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</si>
  <si>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</si>
  <si>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</si>
  <si>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</si>
  <si>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</si>
  <si>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</si>
  <si>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</si>
  <si>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</si>
  <si>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</si>
  <si>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</si>
  <si>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</si>
  <si>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</si>
  <si>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</si>
  <si>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</si>
  <si>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</si>
  <si>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</si>
  <si>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</si>
  <si>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</si>
  <si>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</si>
  <si>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</si>
  <si>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</si>
  <si>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</si>
  <si>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</si>
  <si>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</si>
  <si>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</si>
  <si>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</si>
  <si>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</si>
  <si>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</si>
  <si>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</si>
  <si>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</si>
  <si>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</si>
  <si>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</si>
  <si>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</si>
  <si>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</si>
  <si>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</si>
  <si>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</si>
  <si>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</si>
  <si>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</si>
  <si>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</si>
  <si>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</si>
  <si>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</si>
  <si>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</si>
  <si>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</si>
  <si>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</si>
  <si>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</si>
  <si>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</si>
  <si>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</si>
  <si>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</si>
  <si>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</si>
  <si>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</si>
  <si>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</si>
  <si>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</si>
  <si>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</si>
  <si>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</si>
  <si>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</si>
  <si>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</si>
  <si>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</si>
  <si>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</si>
  <si>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</si>
  <si>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</si>
  <si>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</si>
  <si>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</si>
  <si>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</si>
  <si>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</si>
  <si>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</si>
  <si>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</si>
  <si>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</si>
  <si>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</si>
  <si>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</si>
  <si>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</si>
  <si>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</si>
  <si>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</si>
  <si>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</si>
  <si>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</si>
  <si>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</si>
  <si>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</si>
  <si>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</si>
  <si>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</si>
  <si>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</si>
  <si>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</si>
  <si>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</si>
  <si>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</si>
  <si>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</si>
  <si>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</si>
  <si>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</si>
  <si>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</si>
  <si>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</si>
  <si>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</si>
  <si>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</si>
  <si>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</si>
  <si>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</si>
  <si>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</si>
  <si>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</si>
  <si>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</si>
  <si>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</si>
  <si>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</si>
  <si>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</si>
  <si>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</si>
  <si>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</si>
  <si>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</si>
  <si>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</si>
  <si>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</si>
  <si>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</si>
  <si>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</si>
  <si>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</si>
  <si>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</si>
  <si>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</si>
  <si>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</si>
  <si>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</si>
  <si>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</si>
  <si>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</si>
  <si>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</si>
  <si>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</si>
  <si>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</si>
  <si>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</si>
  <si>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</si>
  <si>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</si>
  <si>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</si>
  <si>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</si>
  <si>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</si>
  <si>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</si>
  <si>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</si>
  <si>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</si>
  <si>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</si>
  <si>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</si>
  <si>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</si>
  <si>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</si>
  <si>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</si>
  <si>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</si>
  <si>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</si>
  <si>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</si>
  <si>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</si>
  <si>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</si>
  <si>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</si>
  <si>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</si>
  <si>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</si>
  <si>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</si>
  <si>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</si>
  <si>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</si>
  <si>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</si>
  <si>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</si>
  <si>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</si>
  <si>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</si>
  <si>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</si>
  <si>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</si>
  <si>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</si>
  <si>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</si>
  <si>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</si>
  <si>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</si>
  <si>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</si>
  <si>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</si>
  <si>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</si>
  <si>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</si>
  <si>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</si>
  <si>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</si>
  <si>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</si>
  <si>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</si>
  <si>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</si>
  <si>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</si>
  <si>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</si>
  <si>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</si>
  <si>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</si>
  <si>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</si>
  <si>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</si>
  <si>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</si>
  <si>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</si>
  <si>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</si>
  <si>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</si>
  <si>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</si>
  <si>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</si>
  <si>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</si>
  <si>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</si>
  <si>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</si>
  <si>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</si>
  <si>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</si>
  <si>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</si>
  <si>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</si>
  <si>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</si>
  <si>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</si>
  <si>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</si>
  <si>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</si>
  <si>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</si>
  <si>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</si>
  <si>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</si>
  <si>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</si>
  <si>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</si>
  <si>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</si>
  <si>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</si>
  <si>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</si>
  <si>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</si>
  <si>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</si>
  <si>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</si>
  <si>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</si>
  <si>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</si>
  <si>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</si>
  <si>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</si>
  <si>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</si>
  <si>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</si>
  <si>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</si>
  <si>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</si>
  <si>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</si>
  <si>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</si>
  <si>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</si>
  <si>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</si>
  <si>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</si>
  <si>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</si>
  <si>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</si>
  <si>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</si>
  <si>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</si>
  <si>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</si>
  <si>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</si>
  <si>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</si>
  <si>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</si>
  <si>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</si>
  <si>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</si>
  <si>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</si>
  <si>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</si>
  <si>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</si>
  <si>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</si>
  <si>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</si>
  <si>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</si>
  <si>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</si>
  <si>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</si>
  <si>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</si>
  <si>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</si>
  <si>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</si>
  <si>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</si>
  <si>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</si>
  <si>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</si>
  <si>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</si>
  <si>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</si>
  <si>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</si>
  <si>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</si>
  <si>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</si>
  <si>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</si>
  <si>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</si>
  <si>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</si>
  <si>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</si>
  <si>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</si>
  <si>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</si>
  <si>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</si>
  <si>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</si>
  <si>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</si>
  <si>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</si>
  <si>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</si>
  <si>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</si>
  <si>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</si>
  <si>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</si>
  <si>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</si>
  <si>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</si>
  <si>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</si>
  <si>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</si>
  <si>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</si>
  <si>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</si>
  <si>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</si>
  <si>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</si>
  <si>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</si>
  <si>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</si>
  <si>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</si>
  <si>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</si>
  <si>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</si>
  <si>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</si>
  <si>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</si>
  <si>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</si>
  <si>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</si>
  <si>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</si>
  <si>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</si>
  <si>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</si>
  <si>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</si>
  <si>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</si>
  <si>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</si>
  <si>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</si>
  <si>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</si>
  <si>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</si>
  <si>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</si>
  <si>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</si>
  <si>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</si>
  <si>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</si>
  <si>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</si>
  <si>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</si>
  <si>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</si>
  <si>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</si>
  <si>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</si>
  <si>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</si>
  <si>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</si>
  <si>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</si>
  <si>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</si>
  <si>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</si>
  <si>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</si>
  <si>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</si>
  <si>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</si>
  <si>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</si>
  <si>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</si>
  <si>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</si>
  <si>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</si>
  <si>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</si>
  <si>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</si>
  <si>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</si>
  <si>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</si>
  <si>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</si>
  <si>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</si>
  <si>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</si>
  <si>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</si>
  <si>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</si>
  <si>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</si>
  <si>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</si>
  <si>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</si>
  <si>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</si>
  <si>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</si>
  <si>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</si>
  <si>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</si>
  <si>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</si>
  <si>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</si>
  <si>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</si>
  <si>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</si>
  <si>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</si>
  <si>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</si>
  <si>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</si>
  <si>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</si>
  <si>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</si>
  <si>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</si>
  <si>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</si>
  <si>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</si>
  <si>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</si>
  <si>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</si>
  <si>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</si>
  <si>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</si>
  <si>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</si>
  <si>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</si>
  <si>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</si>
  <si>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</si>
  <si>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</si>
  <si>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</si>
  <si>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</si>
  <si>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</si>
  <si>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</si>
  <si>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</si>
  <si>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</si>
  <si>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</si>
  <si>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</si>
  <si>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</si>
  <si>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</si>
  <si>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</si>
  <si>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</si>
  <si>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</si>
  <si>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</si>
  <si>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</si>
  <si>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</si>
  <si>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</si>
  <si>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</si>
  <si>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</si>
  <si>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</si>
  <si>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</si>
  <si>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</si>
  <si>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</si>
  <si>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</si>
  <si>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</si>
  <si>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</si>
  <si>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</si>
  <si>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</si>
  <si>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</si>
  <si>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</si>
  <si>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</si>
  <si>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</si>
  <si>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</si>
  <si>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</si>
  <si>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</si>
  <si>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</si>
  <si>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</si>
  <si>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</si>
  <si>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</si>
  <si>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</si>
  <si>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</si>
  <si>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</si>
  <si>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</si>
  <si>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</si>
  <si>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</si>
  <si>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</si>
  <si>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</si>
  <si>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</si>
  <si>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</si>
  <si>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</si>
  <si>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</si>
  <si>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</si>
  <si>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</si>
  <si>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</si>
  <si>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</si>
  <si>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</si>
  <si>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</si>
  <si>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</si>
  <si>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</si>
  <si>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</si>
  <si>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</si>
  <si>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</si>
  <si>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</si>
  <si>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</si>
  <si>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</si>
  <si>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</si>
  <si>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</si>
  <si>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</si>
  <si>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</si>
  <si>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</si>
  <si>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</si>
  <si>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</si>
  <si>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</si>
  <si>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</si>
  <si>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</si>
  <si>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</si>
  <si>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</si>
  <si>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</si>
  <si>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</si>
  <si>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</si>
  <si>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</si>
  <si>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</si>
  <si>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</si>
  <si>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</si>
  <si>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</si>
  <si>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</si>
  <si>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</si>
  <si>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</si>
  <si>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</si>
  <si>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</si>
  <si>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</si>
  <si>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</si>
  <si>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</si>
  <si>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</si>
  <si>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</si>
  <si>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</si>
  <si>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</si>
  <si>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</si>
  <si>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</si>
  <si>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</si>
  <si>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</si>
  <si>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</si>
  <si>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</si>
  <si>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</si>
  <si>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</si>
  <si>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</si>
  <si>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</si>
  <si>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</si>
  <si>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</si>
  <si>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</si>
  <si>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</si>
  <si>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</si>
  <si>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</si>
  <si>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</si>
  <si>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</si>
  <si>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</si>
  <si>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</si>
  <si>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</si>
  <si>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</si>
  <si>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</si>
  <si>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</si>
  <si>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</si>
  <si>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</si>
  <si>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</si>
  <si>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</si>
  <si>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</si>
  <si>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</si>
  <si>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</si>
  <si>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</si>
  <si>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</si>
  <si>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</si>
  <si>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</si>
  <si>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</si>
  <si>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</si>
  <si>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</si>
  <si>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</si>
  <si>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</si>
  <si>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</si>
  <si>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</si>
  <si>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</si>
  <si>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</si>
  <si>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</si>
  <si>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</si>
  <si>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</si>
  <si>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</si>
  <si>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</si>
  <si>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</si>
  <si>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</si>
  <si>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</si>
  <si>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</si>
  <si>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</si>
  <si>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</si>
  <si>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</si>
  <si>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</si>
  <si>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</si>
  <si>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</si>
  <si>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</si>
  <si>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</si>
  <si>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</si>
  <si>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</si>
  <si>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</si>
  <si>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</si>
  <si>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</si>
  <si>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</si>
  <si>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</si>
  <si>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</si>
  <si>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</si>
  <si>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</si>
  <si>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</si>
  <si>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</si>
  <si>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</si>
  <si>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</si>
  <si>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</si>
  <si>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</si>
  <si>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</si>
  <si>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</si>
  <si>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</si>
  <si>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</si>
  <si>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</si>
  <si>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</si>
  <si>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</si>
  <si>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</si>
  <si>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</si>
  <si>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</si>
  <si>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</si>
  <si>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</si>
  <si>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</si>
  <si>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</si>
  <si>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</si>
  <si>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</si>
  <si>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</si>
  <si>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</si>
  <si>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</si>
  <si>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</si>
  <si>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</si>
  <si>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</si>
  <si>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</si>
  <si>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</si>
  <si>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</si>
  <si>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</si>
  <si>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</si>
  <si>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</si>
  <si>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</si>
  <si>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</si>
  <si>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</si>
  <si>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</si>
  <si>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</si>
  <si>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</si>
  <si>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</si>
  <si>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</si>
  <si>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</si>
  <si>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</si>
  <si>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</si>
  <si>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</si>
  <si>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</si>
  <si>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</si>
  <si>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</si>
  <si>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</si>
  <si>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</si>
  <si>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</si>
  <si>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</si>
  <si>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</si>
  <si>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</si>
  <si>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</si>
  <si>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</si>
  <si>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</si>
  <si>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</si>
  <si>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</si>
  <si>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</si>
  <si>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</si>
  <si>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</si>
  <si>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</si>
  <si>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</si>
  <si>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</si>
  <si>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</si>
  <si>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</si>
  <si>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</si>
  <si>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</si>
  <si>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</si>
  <si>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</si>
  <si>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</si>
  <si>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</si>
  <si>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</si>
  <si>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</si>
  <si>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</si>
  <si>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</si>
  <si>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</si>
  <si>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</si>
  <si>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</si>
  <si>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</si>
  <si>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</si>
  <si>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</si>
  <si>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</si>
  <si>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</si>
  <si>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</si>
  <si>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</si>
  <si>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</si>
  <si>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</si>
  <si>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</si>
  <si>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</si>
  <si>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</si>
  <si>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</si>
  <si>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</si>
  <si>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</si>
  <si>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</si>
  <si>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</si>
  <si>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</si>
  <si>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</si>
  <si>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</si>
  <si>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</si>
  <si>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</si>
  <si>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</si>
  <si>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</si>
  <si>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</si>
  <si>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</si>
  <si>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</si>
  <si>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</si>
  <si>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</si>
  <si>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</si>
  <si>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</si>
  <si>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</si>
  <si>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</si>
  <si>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</si>
  <si>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</si>
  <si>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</si>
  <si>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</si>
  <si>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</si>
  <si>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</si>
  <si>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</si>
  <si>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</si>
  <si>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</si>
  <si>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</si>
  <si>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</si>
  <si>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</si>
  <si>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</si>
  <si>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</si>
  <si>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</si>
  <si>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</si>
  <si>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</si>
  <si>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</si>
  <si>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</si>
  <si>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</si>
  <si>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</si>
  <si>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</si>
  <si>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</si>
  <si>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</si>
  <si>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</si>
  <si>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</si>
  <si>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</si>
  <si>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</si>
  <si>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</si>
  <si>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</si>
  <si>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</si>
  <si>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</si>
  <si>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</si>
  <si>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</si>
  <si>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</si>
  <si>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</si>
  <si>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</si>
  <si>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</si>
  <si>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</si>
  <si>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</si>
  <si>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</si>
  <si>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</si>
  <si>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</si>
  <si>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</si>
  <si>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</si>
  <si>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</si>
  <si>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</si>
  <si>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</si>
  <si>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</si>
  <si>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</si>
  <si>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</si>
  <si>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</si>
  <si>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</si>
  <si>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</si>
  <si>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</si>
  <si>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</si>
  <si>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</si>
  <si>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</si>
  <si>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</si>
  <si>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</si>
  <si>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</si>
  <si>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</si>
  <si>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</si>
  <si>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</si>
  <si>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</si>
  <si>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</si>
  <si>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</si>
  <si>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</si>
  <si>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</si>
  <si>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</si>
  <si>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</si>
  <si>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</si>
  <si>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</si>
  <si>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</si>
  <si>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</si>
  <si>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</si>
  <si>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</si>
  <si>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</si>
  <si>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</si>
  <si>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</si>
  <si>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</si>
  <si>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</si>
  <si>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</si>
  <si>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</si>
  <si>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</si>
  <si>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</si>
  <si>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</si>
  <si>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</si>
  <si>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</si>
  <si>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</si>
  <si>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</si>
  <si>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</si>
  <si>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</si>
  <si>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</si>
  <si>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</si>
  <si>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</si>
  <si>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</si>
  <si>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</si>
  <si>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</si>
  <si>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</si>
  <si>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</si>
  <si>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</si>
  <si>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</si>
  <si>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</si>
  <si>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</si>
  <si>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</si>
  <si>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</si>
  <si>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</si>
  <si>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</si>
  <si>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</si>
  <si>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</si>
  <si>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</si>
  <si>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</si>
  <si>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</si>
  <si>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</si>
  <si>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</si>
  <si>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</si>
  <si>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</si>
  <si>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</si>
  <si>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</si>
  <si>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</si>
  <si>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</si>
  <si>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</si>
  <si>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</si>
  <si>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</si>
  <si>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</si>
  <si>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</si>
  <si>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</si>
  <si>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</si>
  <si>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</si>
  <si>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</si>
  <si>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</si>
  <si>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</si>
  <si>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</si>
  <si>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</si>
  <si>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</si>
  <si>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</si>
  <si>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</si>
  <si>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</si>
  <si>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</si>
  <si>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</si>
  <si>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</si>
  <si>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</si>
  <si>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</si>
  <si>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</si>
  <si>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</si>
  <si>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</si>
  <si>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</si>
  <si>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</si>
  <si>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</si>
  <si>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</si>
  <si>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</si>
  <si>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</si>
  <si>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</si>
  <si>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</si>
  <si>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</si>
  <si>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</si>
  <si>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</si>
  <si>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</si>
  <si>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</si>
  <si>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</si>
  <si>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</si>
  <si>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</si>
  <si>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</si>
  <si>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</si>
  <si>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</si>
  <si>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</si>
  <si>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</si>
  <si>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</si>
  <si>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</si>
  <si>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</si>
  <si>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</si>
  <si>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</si>
  <si>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</si>
  <si>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</si>
  <si>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</si>
  <si>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</si>
  <si>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</si>
  <si>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</si>
  <si>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</si>
  <si>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</si>
  <si>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</si>
  <si>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</si>
  <si>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</si>
  <si>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</si>
  <si>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</si>
  <si>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</si>
  <si>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</si>
  <si>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</si>
  <si>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</si>
  <si>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</si>
  <si>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</si>
  <si>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</si>
  <si>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</si>
  <si>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</si>
  <si>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</si>
  <si>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</si>
  <si>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</si>
  <si>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</si>
  <si>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</si>
  <si>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</si>
  <si>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</si>
  <si>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</si>
  <si>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</si>
  <si>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</si>
  <si>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</si>
  <si>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</si>
  <si>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</si>
  <si>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</si>
  <si>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</si>
  <si>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</si>
  <si>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</si>
  <si>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</si>
  <si>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</si>
  <si>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</si>
  <si>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</si>
  <si>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</si>
  <si>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</si>
  <si>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</si>
  <si>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</si>
  <si>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</si>
  <si>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</si>
  <si>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</si>
  <si>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</si>
  <si>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</si>
  <si>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</si>
  <si>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</si>
  <si>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</si>
  <si>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</si>
  <si>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</si>
  <si>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</si>
  <si>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</si>
  <si>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</si>
  <si>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</si>
  <si>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</si>
  <si>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</si>
  <si>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</si>
  <si>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</si>
  <si>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</si>
  <si>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</si>
  <si>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</si>
  <si>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</si>
  <si>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</si>
  <si>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</si>
  <si>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</si>
  <si>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</si>
  <si>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</si>
  <si>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</si>
  <si>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</si>
  <si>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</si>
  <si>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</si>
  <si>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</si>
  <si>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</si>
  <si>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</si>
  <si>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</si>
  <si>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</si>
  <si>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</si>
  <si>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</si>
  <si>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</si>
  <si>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</si>
  <si>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</si>
  <si>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</si>
  <si>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</si>
  <si>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</si>
  <si>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</si>
  <si>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</si>
  <si>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</si>
  <si>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</si>
  <si>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</si>
  <si>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</si>
  <si>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</si>
  <si>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</si>
  <si>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</si>
  <si>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</si>
  <si>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</si>
  <si>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</si>
  <si>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</si>
  <si>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</si>
  <si>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</si>
  <si>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</si>
  <si>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</si>
  <si>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</si>
  <si>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</si>
  <si>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</si>
  <si>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</si>
  <si>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</si>
  <si>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</si>
  <si>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</si>
  <si>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</si>
  <si>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</si>
  <si>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</si>
  <si>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</si>
  <si>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</si>
  <si>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</si>
  <si>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</si>
  <si>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</si>
  <si>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</si>
  <si>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</si>
  <si>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</si>
  <si>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</si>
  <si>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</si>
  <si>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</si>
  <si>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</si>
  <si>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</si>
  <si>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</si>
  <si>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</si>
  <si>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</si>
  <si>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</si>
  <si>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</si>
  <si>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</si>
  <si>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</si>
  <si>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</si>
  <si>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</si>
  <si>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</si>
  <si>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</si>
  <si>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</si>
  <si>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</si>
  <si>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</si>
  <si>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</si>
  <si>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</si>
  <si>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</si>
  <si>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</si>
  <si>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</si>
  <si>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</si>
  <si>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</si>
  <si>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</si>
  <si>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</si>
  <si>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</si>
  <si>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</si>
  <si>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</si>
  <si>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</si>
  <si>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</si>
  <si>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</si>
  <si>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</si>
  <si>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</si>
  <si>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</si>
  <si>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</si>
  <si>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</si>
  <si>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</si>
  <si>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</si>
  <si>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</si>
  <si>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</si>
  <si>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</si>
  <si>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</si>
  <si>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</si>
  <si>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</si>
  <si>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</si>
  <si>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</si>
  <si>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</si>
  <si>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</si>
  <si>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</si>
  <si>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</si>
  <si>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</si>
  <si>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</si>
  <si>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</si>
  <si>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</si>
  <si>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</si>
  <si>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</si>
  <si>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</si>
  <si>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</si>
  <si>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</si>
  <si>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</si>
  <si>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</si>
  <si>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</si>
  <si>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</si>
  <si>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</si>
  <si>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</si>
  <si>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</si>
  <si>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</si>
  <si>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</si>
  <si>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</si>
  <si>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</si>
  <si>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</si>
  <si>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</si>
  <si>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</si>
  <si>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</si>
  <si>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</si>
  <si>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</si>
  <si>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</si>
  <si>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</si>
  <si>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</si>
  <si>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</si>
  <si>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</si>
  <si>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</si>
  <si>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</si>
  <si>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</si>
  <si>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</si>
  <si>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</si>
  <si>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</si>
  <si>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</si>
  <si>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</si>
  <si>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</si>
  <si>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</si>
  <si>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</si>
  <si>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</si>
  <si>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</si>
  <si>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</si>
  <si>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</si>
  <si>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</si>
  <si>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</si>
  <si>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</si>
  <si>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</si>
  <si>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</si>
  <si>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</si>
  <si>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</si>
  <si>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</si>
  <si>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</si>
  <si>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</si>
  <si>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</si>
  <si>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</si>
  <si>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</si>
  <si>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</si>
  <si>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</si>
  <si>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</si>
  <si>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</si>
  <si>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</si>
  <si>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</si>
  <si>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</si>
  <si>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</si>
  <si>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</si>
  <si>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</si>
  <si>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</si>
  <si>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</si>
  <si>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</si>
  <si>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</si>
  <si>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</si>
  <si>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</si>
  <si>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</si>
  <si>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</si>
  <si>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</si>
  <si>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</si>
  <si>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</si>
  <si>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</si>
  <si>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</si>
  <si>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</si>
  <si>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</si>
  <si>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</si>
  <si>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</si>
  <si>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</si>
  <si>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</si>
  <si>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</si>
  <si>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</si>
  <si>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</si>
  <si>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</si>
  <si>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</si>
  <si>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</si>
  <si>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</si>
  <si>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</si>
  <si>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</si>
  <si>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</si>
  <si>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</si>
  <si>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</si>
  <si>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</si>
  <si>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</si>
  <si>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</si>
  <si>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</si>
  <si>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</si>
  <si>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</si>
  <si>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</si>
  <si>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</si>
  <si>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</si>
  <si>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</si>
  <si>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</si>
  <si>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</si>
  <si>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</si>
  <si>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</si>
  <si>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</si>
  <si>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</si>
  <si>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</si>
  <si>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</si>
  <si>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</si>
  <si>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</si>
  <si>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</si>
  <si>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</si>
  <si>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</si>
  <si>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</si>
  <si>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</si>
  <si>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</si>
  <si>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</si>
  <si>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</si>
  <si>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</si>
  <si>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</si>
  <si>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</si>
  <si>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</si>
  <si>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</si>
  <si>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</si>
  <si>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</si>
  <si>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</si>
  <si>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</si>
  <si>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</si>
  <si>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</si>
  <si>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</si>
  <si>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</si>
  <si>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</si>
  <si>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</si>
  <si>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</si>
  <si>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</si>
  <si>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</si>
  <si>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</si>
  <si>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</si>
  <si>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</si>
  <si>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</si>
  <si>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</si>
  <si>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</si>
  <si>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</si>
  <si>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</si>
  <si>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</si>
  <si>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</si>
  <si>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</si>
  <si>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</si>
  <si>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</si>
  <si>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</si>
  <si>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</si>
  <si>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</si>
  <si>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</si>
  <si>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</si>
  <si>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</si>
  <si>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</si>
  <si>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</si>
  <si>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</si>
  <si>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</si>
  <si>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</si>
  <si>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</si>
  <si>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</si>
  <si>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</si>
  <si>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</si>
  <si>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</si>
  <si>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</si>
  <si>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</si>
  <si>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</si>
  <si>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</si>
  <si>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</si>
  <si>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</si>
  <si>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</si>
  <si>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</si>
  <si>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</si>
  <si>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</si>
  <si>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</si>
  <si>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</si>
  <si>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</si>
  <si>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</si>
  <si>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</si>
  <si>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</si>
  <si>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</si>
  <si>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</si>
  <si>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</si>
  <si>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</si>
  <si>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</si>
  <si>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</si>
  <si>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</si>
  <si>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</si>
  <si>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</si>
  <si>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</si>
  <si>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</si>
  <si>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</si>
  <si>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</si>
  <si>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</si>
  <si>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</si>
  <si>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</si>
  <si>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</si>
  <si>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</si>
  <si>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</si>
  <si>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</si>
  <si>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</si>
  <si>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</si>
  <si>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</si>
  <si>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</si>
  <si>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</si>
  <si>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</si>
  <si>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</si>
  <si>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</si>
  <si>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</si>
  <si>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</si>
  <si>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</si>
  <si>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</si>
  <si>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</si>
  <si>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</si>
  <si>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</si>
  <si>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</si>
  <si>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</si>
  <si>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</si>
  <si>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</si>
  <si>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</si>
  <si>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</si>
  <si>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</si>
  <si>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</si>
  <si>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</si>
  <si>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</si>
  <si>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</si>
  <si>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</si>
  <si>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</si>
  <si>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</si>
  <si>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</si>
  <si>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</si>
  <si>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</si>
  <si>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</si>
  <si>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</si>
  <si>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</si>
  <si>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</si>
  <si>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</si>
  <si>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</si>
  <si>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</si>
  <si>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</si>
  <si>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</si>
  <si>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</si>
  <si>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</si>
  <si>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</si>
  <si>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</si>
  <si>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</si>
  <si>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</si>
  <si>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</si>
  <si>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</si>
  <si>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</si>
  <si>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</si>
  <si>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</si>
  <si>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</si>
  <si>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</si>
  <si>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</si>
  <si>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</si>
  <si>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</si>
  <si>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</si>
  <si>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</si>
  <si>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</si>
  <si>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</si>
  <si>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</si>
  <si>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</si>
  <si>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</si>
  <si>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</si>
  <si>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</si>
  <si>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</si>
  <si>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</si>
  <si>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</si>
  <si>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</si>
  <si>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</si>
  <si>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</si>
  <si>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</si>
  <si>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</si>
  <si>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</si>
  <si>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</si>
  <si>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</si>
  <si>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</si>
  <si>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</si>
  <si>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</si>
  <si>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</si>
  <si>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</si>
  <si>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</si>
  <si>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</si>
  <si>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</si>
  <si>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</si>
  <si>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</si>
  <si>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</si>
  <si>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</si>
  <si>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</si>
  <si>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</si>
  <si>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</si>
  <si>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</si>
  <si>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</si>
  <si>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</si>
  <si>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</si>
  <si>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</si>
  <si>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</si>
  <si>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</si>
  <si>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</si>
  <si>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</si>
  <si>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</si>
  <si>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</si>
  <si>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</si>
  <si>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</si>
  <si>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</si>
  <si>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</si>
  <si>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</si>
  <si>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</si>
  <si>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</si>
  <si>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</si>
  <si>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</si>
  <si>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</si>
  <si>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</si>
  <si>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</si>
  <si>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</si>
  <si>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</si>
  <si>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</si>
  <si>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</si>
  <si>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</si>
  <si>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</si>
  <si>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</si>
  <si>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</si>
  <si>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</si>
  <si>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</si>
  <si>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</si>
  <si>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</si>
  <si>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</si>
  <si>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</si>
  <si>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</si>
  <si>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</si>
  <si>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</si>
  <si>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</si>
  <si>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</si>
  <si>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</si>
  <si>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</si>
  <si>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</si>
  <si>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</si>
  <si>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</si>
  <si>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</si>
  <si>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</si>
  <si>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</si>
  <si>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</si>
  <si>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</si>
  <si>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</si>
  <si>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</si>
  <si>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</si>
  <si>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</si>
  <si>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</si>
  <si>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</si>
  <si>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</si>
  <si>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</si>
  <si>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</si>
  <si>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</si>
  <si>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</si>
  <si>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</si>
  <si>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</si>
  <si>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</si>
  <si>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</si>
  <si>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</si>
  <si>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</si>
  <si>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</si>
  <si>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</si>
  <si>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</si>
  <si>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</si>
  <si>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</si>
  <si>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</si>
  <si>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</si>
  <si>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</si>
  <si>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</si>
  <si>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</si>
  <si>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</si>
  <si>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</si>
  <si>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</si>
  <si>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</si>
  <si>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</si>
  <si>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</si>
  <si>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</si>
  <si>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</si>
  <si>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</si>
  <si>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</si>
  <si>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</si>
  <si>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</si>
  <si>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</si>
  <si>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</si>
  <si>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</si>
  <si>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</si>
  <si>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</si>
  <si>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</si>
  <si>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</si>
  <si>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</si>
  <si>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</si>
  <si>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</si>
  <si>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</si>
  <si>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</si>
  <si>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</si>
  <si>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</si>
  <si>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</si>
  <si>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</si>
  <si>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</si>
  <si>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</si>
  <si>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</si>
  <si>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</si>
  <si>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</si>
  <si>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</si>
  <si>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</si>
  <si>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</si>
  <si>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</si>
  <si>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</si>
  <si>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</si>
  <si>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</si>
  <si>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</si>
  <si>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</si>
  <si>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</si>
  <si>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</si>
  <si>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</si>
  <si>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</si>
  <si>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</si>
  <si>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</si>
  <si>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</si>
  <si>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</si>
  <si>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</si>
  <si>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</si>
  <si>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</si>
  <si>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</si>
  <si>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</si>
  <si>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</si>
  <si>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</si>
  <si>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</si>
  <si>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</si>
  <si>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</si>
  <si>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</si>
  <si>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</si>
  <si>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</si>
  <si>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</si>
  <si>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</si>
  <si>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</si>
  <si>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</si>
  <si>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</si>
  <si>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</si>
  <si>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</si>
  <si>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</si>
  <si>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</si>
  <si>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</si>
  <si>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</si>
  <si>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</si>
  <si>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</si>
  <si>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</si>
  <si>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</si>
  <si>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</si>
  <si>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</si>
  <si>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</si>
  <si>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</si>
  <si>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</si>
  <si>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</si>
  <si>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</si>
  <si>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</si>
  <si>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</si>
  <si>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</si>
  <si>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</si>
  <si>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</si>
  <si>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</si>
  <si>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</si>
  <si>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</si>
  <si>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</si>
  <si>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</si>
  <si>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</si>
  <si>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</si>
  <si>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</si>
  <si>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</si>
  <si>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</si>
  <si>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</si>
  <si>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</si>
  <si>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</si>
  <si>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</si>
  <si>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</si>
  <si>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</si>
  <si>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</si>
  <si>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</si>
  <si>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</si>
  <si>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</si>
  <si>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</si>
  <si>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</si>
  <si>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</si>
  <si>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</si>
  <si>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</si>
  <si>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</si>
  <si>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</si>
  <si>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</si>
  <si>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</si>
  <si>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</si>
  <si>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</si>
  <si>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</si>
  <si>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</si>
  <si>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</si>
  <si>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</si>
  <si>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</si>
  <si>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</si>
  <si>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</si>
  <si>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</si>
  <si>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</si>
  <si>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</si>
  <si>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</si>
  <si>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</si>
  <si>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</si>
  <si>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</si>
  <si>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</si>
  <si>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</si>
  <si>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</si>
  <si>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</si>
  <si>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</si>
  <si>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</si>
  <si>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</si>
  <si>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</si>
  <si>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</si>
  <si>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</si>
  <si>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</si>
  <si>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</si>
  <si>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</si>
  <si>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</si>
  <si>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</si>
  <si>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</si>
  <si>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</si>
  <si>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</si>
  <si>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</si>
  <si>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</si>
  <si>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</si>
  <si>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</si>
  <si>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</si>
  <si>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</si>
  <si>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</si>
  <si>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</si>
  <si>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</si>
  <si>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</si>
  <si>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</si>
  <si>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</si>
  <si>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</si>
  <si>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</si>
  <si>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</si>
  <si>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</si>
  <si>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</si>
  <si>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</si>
  <si>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</si>
  <si>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</si>
  <si>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</si>
  <si>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</si>
  <si>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</si>
  <si>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</si>
  <si>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</si>
  <si>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</si>
  <si>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</si>
  <si>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</si>
  <si>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</si>
  <si>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</si>
  <si>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</si>
  <si>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</si>
  <si>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</si>
  <si>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</si>
  <si>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</si>
  <si>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</si>
  <si>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</si>
  <si>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</si>
  <si>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</si>
  <si>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</si>
  <si>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</si>
  <si>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</si>
  <si>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</si>
  <si>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</si>
  <si>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</si>
  <si>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</si>
  <si>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</si>
  <si>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</si>
  <si>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</si>
  <si>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</si>
  <si>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</si>
  <si>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</si>
  <si>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</si>
  <si>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</si>
  <si>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</si>
  <si>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</si>
  <si>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</si>
  <si>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</si>
  <si>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</si>
  <si>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</si>
  <si>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</si>
  <si>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</si>
  <si>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</si>
  <si>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</si>
  <si>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</si>
  <si>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</si>
  <si>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</si>
  <si>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</si>
  <si>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</si>
  <si>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</si>
  <si>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</si>
  <si>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</si>
  <si>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</si>
  <si>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</si>
  <si>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</si>
  <si>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</si>
  <si>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</si>
  <si>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</si>
  <si>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</si>
  <si>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</si>
  <si>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</si>
  <si>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</si>
  <si>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</si>
  <si>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</si>
  <si>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</si>
  <si>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</si>
  <si>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</si>
  <si>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</si>
  <si>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</si>
  <si>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</si>
  <si>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</si>
  <si>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</si>
  <si>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</si>
  <si>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</si>
  <si>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</si>
  <si>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</si>
  <si>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</si>
  <si>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</si>
  <si>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</si>
  <si>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</si>
  <si>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</si>
  <si>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</si>
  <si>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</si>
  <si>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</si>
  <si>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</si>
  <si>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</si>
  <si>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</si>
  <si>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</si>
  <si>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</si>
  <si>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</si>
  <si>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</si>
  <si>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</si>
  <si>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</si>
  <si>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</si>
  <si>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</si>
  <si>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</si>
  <si>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</si>
  <si>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</si>
  <si>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</si>
  <si>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</si>
  <si>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</si>
  <si>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</si>
  <si>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</si>
  <si>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</si>
  <si>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</si>
  <si>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</si>
  <si>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</si>
  <si>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</si>
  <si>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</si>
  <si>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</si>
  <si>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</si>
  <si>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</si>
  <si>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</si>
  <si>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</si>
  <si>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</si>
  <si>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</si>
  <si>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</si>
  <si>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</si>
  <si>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</si>
  <si>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</si>
  <si>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</si>
  <si>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</si>
  <si>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</si>
  <si>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</si>
  <si>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</si>
  <si>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</si>
  <si>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</si>
  <si>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</si>
  <si>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</si>
  <si>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</si>
  <si>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</si>
  <si>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</si>
  <si>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</si>
  <si>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</si>
  <si>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</si>
  <si>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</si>
  <si>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</si>
  <si>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</si>
  <si>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</si>
  <si>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</si>
  <si>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</si>
  <si>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</si>
  <si>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</si>
  <si>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</si>
  <si>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</si>
  <si>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</si>
  <si>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</si>
  <si>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</si>
  <si>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</si>
  <si>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</si>
  <si>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</si>
  <si>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</si>
  <si>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</si>
  <si>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</si>
  <si>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</si>
  <si>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</si>
  <si>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</si>
  <si>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</si>
  <si>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</si>
  <si>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</si>
  <si>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</si>
  <si>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</si>
  <si>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</si>
  <si>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</si>
  <si>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</si>
  <si>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</si>
  <si>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</si>
  <si>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</si>
  <si>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</si>
  <si>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</si>
  <si>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</si>
  <si>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</si>
  <si>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</si>
  <si>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</si>
  <si>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</si>
  <si>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</si>
  <si>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</si>
  <si>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</si>
  <si>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</si>
  <si>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</si>
  <si>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</si>
  <si>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</si>
  <si>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</si>
  <si>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</si>
  <si>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</si>
  <si>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</si>
  <si>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</si>
  <si>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</si>
  <si>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</si>
  <si>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</si>
  <si>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</si>
  <si>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</si>
  <si>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</si>
  <si>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</si>
  <si>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</si>
  <si>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</si>
  <si>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</si>
  <si>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</si>
  <si>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</si>
  <si>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</si>
  <si>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</si>
  <si>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</si>
  <si>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</si>
  <si>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</si>
  <si>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</si>
  <si>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</si>
  <si>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</si>
  <si>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</si>
  <si>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</si>
  <si>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</si>
  <si>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</si>
  <si>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</si>
  <si>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</si>
  <si>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</si>
  <si>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</si>
  <si>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</si>
  <si>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</si>
  <si>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</si>
  <si>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</si>
  <si>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</si>
  <si>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</si>
  <si>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</si>
  <si>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</si>
  <si>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</si>
  <si>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</si>
  <si>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</si>
  <si>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</si>
  <si>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</si>
  <si>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</si>
  <si>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</si>
  <si>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</si>
  <si>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</si>
  <si>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</si>
  <si>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</si>
  <si>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</si>
  <si>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</si>
  <si>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</si>
  <si>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</si>
  <si>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</si>
  <si>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</si>
  <si>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</si>
  <si>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</si>
  <si>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</si>
  <si>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</si>
  <si>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</si>
  <si>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</si>
  <si>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</si>
  <si>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</si>
  <si>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</si>
  <si>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</si>
  <si>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</si>
  <si>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</si>
  <si>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</si>
  <si>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</si>
  <si>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</si>
  <si>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</si>
  <si>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</si>
  <si>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</si>
  <si>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</si>
  <si>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</si>
  <si>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</si>
  <si>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</si>
  <si>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</si>
  <si>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</si>
  <si>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</si>
  <si>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</si>
  <si>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</si>
  <si>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</si>
  <si>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</si>
  <si>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</si>
  <si>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</si>
  <si>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</si>
  <si>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</si>
  <si>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</si>
  <si>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</si>
  <si>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</si>
  <si>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</si>
  <si>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</si>
  <si>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</si>
  <si>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</si>
  <si>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</si>
  <si>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</si>
  <si>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</si>
  <si>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</si>
  <si>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</si>
  <si>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</si>
  <si>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</si>
  <si>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</si>
  <si>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</si>
  <si>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</si>
  <si>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</si>
  <si>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</si>
  <si>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</si>
  <si>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</si>
  <si>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</si>
  <si>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</si>
  <si>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</si>
  <si>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</si>
  <si>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</si>
  <si>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</si>
  <si>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</si>
  <si>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</si>
  <si>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</si>
  <si>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</si>
  <si>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</si>
  <si>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</si>
  <si>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</si>
  <si>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</si>
  <si>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</si>
  <si>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</si>
  <si>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</si>
  <si>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</si>
  <si>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</si>
  <si>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</si>
  <si>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</si>
  <si>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</si>
  <si>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</si>
  <si>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</si>
  <si>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</si>
  <si>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</si>
  <si>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</si>
  <si>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</si>
  <si>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</si>
  <si>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</si>
  <si>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</si>
  <si>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</si>
  <si>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</si>
  <si>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</si>
  <si>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</si>
  <si>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</si>
  <si>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</si>
  <si>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</si>
  <si>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</si>
  <si>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</si>
  <si>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</si>
  <si>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</si>
  <si>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</si>
  <si>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</si>
  <si>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</si>
  <si>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</si>
  <si>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</si>
  <si>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</si>
  <si>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</si>
  <si>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</si>
  <si>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</si>
  <si>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</si>
  <si>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</si>
  <si>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</si>
  <si>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</si>
  <si>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</si>
  <si>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</si>
  <si>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</si>
  <si>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</si>
  <si>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</si>
  <si>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</si>
  <si>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</si>
  <si>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</si>
  <si>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</si>
  <si>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</si>
  <si>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</si>
  <si>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</si>
  <si>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</si>
  <si>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</si>
  <si>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</si>
  <si>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</si>
  <si>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</si>
  <si>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</si>
  <si>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</si>
  <si>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</si>
  <si>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</si>
  <si>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</si>
  <si>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</si>
  <si>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</si>
  <si>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</si>
  <si>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</si>
  <si>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</si>
  <si>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</si>
  <si>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</si>
  <si>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</si>
  <si>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</si>
  <si>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</si>
  <si>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</si>
  <si>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</si>
  <si>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</si>
  <si>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</si>
  <si>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</si>
  <si>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</si>
  <si>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</si>
  <si>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</si>
  <si>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</si>
  <si>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</si>
  <si>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</si>
  <si>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</si>
  <si>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</si>
  <si>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</si>
  <si>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</si>
  <si>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</si>
  <si>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</si>
  <si>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</si>
  <si>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</si>
  <si>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</si>
  <si>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</si>
  <si>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</si>
  <si>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</si>
  <si>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</si>
  <si>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</si>
  <si>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</si>
  <si>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</si>
  <si>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</si>
  <si>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</si>
  <si>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</si>
  <si>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</si>
  <si>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</si>
  <si>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</si>
  <si>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</si>
  <si>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</si>
  <si>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</si>
  <si>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</si>
  <si>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</si>
  <si>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</si>
  <si>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</si>
  <si>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</si>
  <si>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</si>
  <si>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</si>
  <si>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</si>
  <si>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</si>
  <si>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</si>
  <si>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</si>
  <si>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</si>
  <si>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</si>
  <si>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</si>
  <si>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</si>
  <si>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</si>
  <si>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</si>
  <si>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</si>
  <si>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</si>
  <si>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</si>
  <si>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</si>
  <si>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</si>
  <si>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</si>
  <si>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</si>
  <si>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</si>
  <si>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</si>
  <si>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</si>
  <si>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</si>
  <si>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</si>
  <si>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</si>
  <si>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</si>
  <si>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</si>
  <si>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</si>
  <si>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</si>
  <si>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</si>
  <si>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</si>
  <si>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</si>
  <si>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</si>
  <si>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</si>
  <si>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</si>
  <si>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</si>
  <si>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</si>
  <si>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</si>
  <si>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</si>
  <si>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</si>
  <si>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</si>
  <si>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</si>
  <si>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</si>
  <si>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</si>
  <si>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</si>
  <si>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</si>
  <si>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</si>
  <si>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</si>
  <si>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</si>
  <si>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</si>
  <si>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</si>
  <si>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</si>
  <si>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</si>
  <si>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</si>
  <si>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</si>
  <si>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</si>
  <si>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</si>
  <si>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</si>
  <si>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</si>
  <si>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</si>
  <si>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</si>
  <si>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</si>
  <si>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</si>
  <si>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</si>
  <si>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</si>
  <si>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</si>
  <si>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</si>
  <si>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</si>
  <si>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</si>
  <si>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</si>
  <si>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</si>
  <si>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</si>
  <si>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</si>
  <si>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</si>
  <si>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</si>
  <si>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</si>
  <si>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</si>
  <si>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</si>
  <si>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</si>
  <si>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</si>
  <si>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</si>
  <si>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</si>
  <si>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</si>
  <si>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</si>
  <si>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</si>
  <si>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</si>
  <si>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</si>
  <si>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</si>
  <si>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</si>
  <si>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</si>
  <si>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</si>
  <si>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</si>
  <si>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</si>
  <si>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</si>
  <si>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</si>
  <si>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</si>
  <si>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</si>
  <si>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</si>
  <si>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</si>
  <si>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</si>
  <si>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</si>
  <si>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</si>
  <si>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</si>
  <si>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</si>
  <si>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</si>
  <si>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</si>
  <si>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</si>
  <si>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</si>
  <si>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</si>
  <si>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</si>
  <si>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</si>
  <si>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</si>
  <si>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</si>
  <si>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</si>
  <si>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</si>
  <si>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</si>
  <si>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</si>
  <si>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</si>
  <si>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</si>
  <si>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</si>
  <si>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</si>
  <si>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</si>
  <si>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</si>
  <si>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</si>
  <si>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</si>
  <si>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</si>
  <si>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</si>
  <si>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</si>
  <si>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</si>
  <si>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</si>
  <si>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</si>
  <si>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</si>
  <si>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</si>
  <si>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</si>
  <si>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</si>
  <si>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</si>
  <si>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</si>
  <si>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</si>
  <si>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</si>
  <si>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</si>
  <si>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</si>
  <si>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</si>
  <si>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</si>
  <si>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</si>
  <si>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</si>
  <si>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</si>
  <si>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</si>
  <si>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</si>
  <si>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</si>
  <si>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</si>
  <si>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</si>
  <si>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</si>
  <si>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</si>
  <si>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</si>
  <si>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</si>
  <si>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</si>
  <si>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</si>
  <si>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</si>
  <si>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</si>
  <si>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</si>
  <si>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</si>
  <si>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</si>
  <si>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</si>
  <si>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</si>
  <si>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</si>
  <si>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</si>
  <si>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</si>
  <si>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</si>
  <si>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</si>
  <si>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</si>
  <si>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</si>
  <si>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</si>
  <si>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</si>
  <si>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</si>
  <si>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</si>
  <si>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</si>
  <si>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</si>
  <si>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</si>
  <si>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</si>
  <si>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</si>
  <si>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</si>
  <si>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</si>
  <si>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</si>
  <si>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</si>
  <si>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</si>
  <si>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</si>
  <si>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</si>
  <si>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</si>
  <si>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</si>
  <si>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</si>
  <si>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</si>
  <si>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</si>
  <si>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</si>
  <si>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</si>
  <si>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</si>
  <si>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</si>
  <si>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</si>
  <si>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</si>
  <si>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</si>
  <si>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</si>
  <si>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</si>
  <si>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</si>
  <si>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</si>
  <si>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</si>
  <si>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</si>
  <si>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</si>
  <si>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</si>
  <si>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</si>
  <si>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</si>
  <si>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</si>
  <si>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</si>
  <si>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</si>
  <si>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</si>
  <si>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</si>
  <si>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</si>
  <si>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</si>
  <si>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</si>
  <si>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</si>
  <si>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</si>
  <si>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</si>
  <si>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</si>
  <si>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</si>
  <si>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</si>
  <si>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</si>
  <si>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</si>
  <si>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</si>
  <si>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</si>
  <si>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</si>
  <si>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</si>
  <si>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</si>
  <si>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</si>
  <si>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</si>
  <si>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</si>
  <si>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</si>
  <si>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</si>
  <si>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</si>
  <si>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</si>
  <si>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</si>
  <si>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</si>
  <si>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</si>
  <si>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</si>
  <si>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</si>
  <si>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</si>
  <si>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</si>
  <si>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</si>
  <si>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</si>
  <si>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</si>
  <si>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</si>
  <si>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</si>
  <si>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</si>
  <si>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</si>
  <si>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</si>
  <si>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</si>
  <si>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</si>
  <si>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</si>
  <si>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</si>
  <si>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</si>
  <si>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</si>
  <si>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</si>
  <si>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</si>
  <si>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</si>
  <si>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</si>
  <si>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</si>
  <si>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</si>
  <si>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</si>
  <si>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</si>
  <si>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</si>
  <si>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</si>
  <si>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</si>
  <si>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</si>
  <si>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</si>
  <si>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</si>
  <si>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</si>
  <si>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</si>
  <si>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</si>
  <si>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</si>
  <si>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</si>
  <si>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</si>
  <si>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</si>
  <si>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</si>
  <si>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</si>
  <si>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</si>
  <si>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</si>
  <si>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</si>
  <si>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</si>
  <si>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</si>
  <si>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</si>
  <si>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</si>
  <si>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</si>
  <si>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</si>
  <si>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</si>
  <si>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</si>
  <si>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</si>
  <si>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</si>
  <si>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</si>
  <si>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</si>
  <si>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</si>
  <si>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</si>
  <si>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</si>
  <si>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</si>
  <si>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</si>
  <si>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</si>
  <si>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</si>
  <si>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</si>
  <si>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</si>
  <si>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</si>
  <si>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</si>
  <si>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</si>
  <si>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</si>
  <si>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</si>
  <si>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</si>
  <si>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</si>
  <si>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</si>
  <si>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</si>
  <si>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</si>
  <si>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</si>
  <si>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</si>
  <si>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</si>
  <si>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</si>
  <si>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</si>
  <si>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</si>
  <si>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</si>
  <si>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</si>
  <si>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</si>
  <si>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</si>
  <si>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</si>
  <si>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</si>
  <si>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</si>
  <si>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</si>
  <si>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</si>
  <si>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</si>
  <si>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</si>
  <si>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</si>
  <si>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</si>
  <si>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</si>
  <si>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</si>
  <si>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</si>
  <si>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</si>
  <si>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</si>
  <si>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</si>
  <si>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</si>
  <si>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</si>
  <si>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</si>
  <si>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</si>
  <si>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</si>
  <si>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</si>
  <si>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</si>
  <si>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</si>
  <si>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</si>
  <si>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</si>
  <si>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</si>
  <si>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</si>
  <si>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</si>
  <si>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</si>
  <si>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</si>
  <si>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</si>
  <si>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</si>
  <si>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</si>
  <si>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</si>
  <si>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</si>
  <si>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</si>
  <si>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</si>
  <si>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</si>
  <si>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</si>
  <si>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</si>
  <si>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</si>
  <si>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</si>
  <si>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</si>
  <si>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</si>
  <si>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</si>
  <si>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</si>
  <si>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</si>
  <si>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</si>
  <si>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</si>
  <si>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</si>
  <si>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</si>
  <si>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</si>
  <si>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</si>
  <si>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</si>
  <si>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</si>
  <si>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</si>
  <si>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</si>
  <si>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</si>
  <si>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</si>
  <si>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</si>
  <si>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</si>
  <si>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</si>
  <si>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</si>
  <si>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</si>
  <si>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</si>
  <si>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</si>
  <si>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</si>
  <si>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</si>
  <si>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</si>
  <si>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</si>
  <si>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</si>
  <si>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</si>
  <si>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</si>
  <si>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</si>
  <si>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</si>
  <si>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</si>
  <si>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</si>
  <si>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</si>
  <si>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</si>
  <si>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</si>
  <si>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</si>
  <si>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</si>
  <si>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</si>
  <si>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</si>
  <si>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</si>
  <si>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</si>
  <si>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</si>
  <si>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</si>
  <si>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</si>
  <si>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</si>
  <si>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</si>
  <si>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</si>
  <si>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</si>
  <si>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</si>
  <si>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</si>
  <si>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</si>
  <si>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</si>
  <si>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</si>
  <si>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</si>
  <si>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</si>
  <si>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</si>
  <si>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</si>
  <si>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</si>
  <si>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</si>
  <si>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</si>
  <si>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</si>
  <si>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</si>
  <si>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</si>
  <si>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</si>
  <si>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</si>
  <si>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</si>
  <si>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</si>
  <si>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</si>
  <si>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</si>
  <si>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</si>
  <si>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</si>
  <si>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</si>
  <si>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</si>
  <si>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</si>
  <si>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</si>
  <si>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</si>
  <si>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</si>
  <si>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</si>
  <si>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</si>
  <si>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</si>
  <si>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</si>
  <si>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</si>
  <si>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</si>
  <si>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</si>
  <si>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</si>
  <si>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</si>
  <si>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</si>
  <si>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</si>
  <si>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</si>
  <si>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</si>
  <si>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</si>
  <si>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</si>
  <si>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</si>
  <si>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</si>
  <si>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</si>
  <si>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</si>
  <si>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</si>
  <si>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</si>
  <si>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</si>
  <si>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</si>
  <si>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</si>
  <si>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</si>
  <si>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</si>
  <si>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</si>
  <si>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</si>
  <si>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</si>
  <si>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</si>
  <si>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</si>
  <si>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</si>
  <si>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</si>
  <si>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</si>
  <si>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</si>
  <si>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</si>
  <si>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</si>
  <si>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</si>
  <si>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</si>
  <si>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</si>
  <si>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</si>
  <si>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</si>
  <si>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</si>
  <si>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</si>
  <si>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</si>
  <si>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</si>
  <si>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</si>
  <si>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</si>
  <si>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</si>
  <si>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</si>
  <si>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</si>
  <si>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</si>
  <si>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</si>
  <si>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</si>
  <si>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</si>
  <si>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</si>
  <si>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</si>
  <si>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</si>
  <si>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</si>
  <si>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</si>
  <si>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</si>
  <si>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</si>
  <si>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</si>
  <si>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</si>
  <si>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</si>
  <si>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</si>
  <si>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</si>
  <si>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</si>
  <si>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</si>
  <si>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</si>
  <si>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</si>
  <si>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</si>
  <si>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</si>
  <si>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</si>
  <si>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</si>
  <si>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</si>
  <si>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</si>
  <si>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</si>
  <si>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</si>
  <si>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</si>
  <si>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</si>
  <si>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</si>
  <si>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</si>
  <si>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</si>
  <si>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</si>
  <si>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</si>
  <si>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</si>
  <si>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</si>
  <si>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</si>
  <si>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</si>
  <si>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</si>
  <si>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</si>
  <si>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</si>
  <si>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</si>
  <si>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</si>
  <si>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</si>
  <si>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</si>
  <si>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</si>
  <si>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</si>
  <si>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</si>
  <si>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</si>
  <si>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</si>
  <si>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</si>
  <si>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</si>
  <si>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</si>
  <si>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</si>
  <si>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</si>
  <si>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</si>
  <si>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</si>
  <si>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</si>
  <si>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</si>
  <si>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</si>
  <si>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</si>
  <si>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</si>
  <si>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</si>
  <si>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</si>
  <si>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</si>
  <si>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</si>
  <si>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</si>
  <si>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</si>
  <si>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</si>
  <si>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</si>
  <si>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</si>
  <si>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</si>
  <si>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</si>
  <si>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</si>
  <si>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</si>
  <si>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</si>
  <si>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</si>
  <si>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</si>
  <si>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</si>
  <si>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</si>
  <si>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</si>
  <si>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</si>
  <si>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</si>
  <si>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</si>
  <si>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</si>
  <si>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</si>
  <si>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</si>
  <si>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</si>
  <si>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</si>
  <si>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</si>
  <si>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</si>
  <si>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</si>
  <si>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</si>
  <si>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</si>
  <si>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</si>
  <si>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</si>
  <si>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</si>
  <si>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</si>
  <si>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</si>
  <si>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</si>
  <si>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</si>
  <si>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</si>
  <si>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</si>
  <si>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</si>
  <si>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</si>
  <si>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</si>
  <si>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</si>
  <si>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</si>
  <si>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</si>
  <si>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</si>
  <si>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</si>
  <si>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</si>
  <si>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</si>
  <si>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</si>
  <si>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</si>
  <si>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</si>
  <si>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</si>
  <si>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</si>
  <si>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</si>
  <si>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</si>
  <si>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</si>
  <si>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</si>
  <si>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</si>
  <si>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</si>
  <si>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</si>
  <si>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</si>
  <si>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</si>
  <si>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</si>
  <si>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</si>
  <si>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</si>
  <si>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</si>
  <si>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</si>
  <si>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</si>
  <si>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</si>
  <si>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</si>
  <si>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</si>
  <si>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</si>
  <si>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</si>
  <si>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</si>
  <si>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</si>
  <si>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</si>
  <si>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</si>
  <si>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</si>
  <si>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</si>
  <si>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</si>
  <si>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</si>
  <si>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</si>
  <si>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</si>
  <si>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</si>
  <si>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</si>
  <si>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</si>
  <si>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</si>
  <si>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</si>
  <si>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</si>
  <si>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</si>
  <si>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</si>
  <si>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</si>
  <si>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</si>
  <si>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</si>
  <si>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</si>
  <si>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</si>
  <si>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</si>
  <si>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</si>
  <si>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</si>
  <si>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</si>
  <si>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</si>
  <si>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</si>
  <si>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</si>
  <si>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</si>
  <si>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</si>
  <si>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</si>
  <si>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</si>
  <si>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</si>
  <si>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</si>
  <si>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</si>
  <si>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</si>
  <si>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</si>
  <si>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</si>
  <si>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</si>
  <si>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</si>
  <si>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</si>
  <si>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</si>
  <si>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</si>
  <si>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</si>
  <si>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</si>
  <si>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</si>
  <si>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</si>
  <si>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</si>
  <si>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</si>
  <si>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</si>
  <si>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</si>
  <si>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</si>
  <si>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</si>
  <si>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</si>
  <si>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</si>
  <si>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</si>
  <si>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</si>
  <si>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</si>
  <si>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</si>
  <si>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</si>
  <si>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</si>
  <si>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</si>
  <si>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</si>
  <si>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</si>
  <si>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</si>
  <si>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</si>
  <si>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</si>
  <si>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</si>
  <si>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</si>
  <si>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</si>
  <si>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</si>
  <si>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</si>
  <si>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</si>
  <si>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</si>
  <si>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</si>
  <si>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</si>
  <si>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</si>
  <si>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</si>
  <si>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</si>
  <si>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</si>
  <si>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</si>
  <si>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</si>
  <si>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</si>
  <si>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</si>
  <si>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</si>
  <si>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</si>
  <si>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</si>
  <si>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</si>
  <si>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</si>
  <si>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</si>
  <si>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</si>
  <si>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</si>
  <si>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</si>
  <si>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</si>
  <si>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</si>
  <si>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</si>
  <si>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</si>
  <si>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</si>
  <si>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</si>
  <si>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</si>
  <si>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</si>
  <si>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</si>
  <si>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</si>
  <si>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</si>
  <si>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</si>
  <si>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</si>
  <si>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</si>
  <si>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</si>
  <si>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</si>
  <si>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</si>
  <si>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</si>
  <si>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</si>
  <si>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</si>
  <si>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</si>
  <si>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</si>
  <si>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</si>
  <si>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</si>
  <si>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</si>
  <si>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</si>
  <si>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</si>
  <si>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</si>
  <si>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</si>
  <si>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</si>
  <si>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</si>
  <si>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</si>
  <si>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</si>
  <si>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</si>
  <si>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</si>
  <si>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</si>
  <si>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</si>
  <si>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</si>
  <si>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</si>
  <si>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</si>
  <si>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</si>
  <si>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</si>
  <si>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</si>
  <si>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</si>
  <si>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</si>
  <si>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</si>
  <si>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</si>
  <si>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</si>
  <si>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</si>
  <si>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</si>
  <si>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</si>
  <si>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</si>
  <si>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</si>
  <si>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</si>
  <si>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</si>
  <si>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</si>
  <si>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</si>
  <si>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</si>
  <si>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</si>
  <si>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</si>
  <si>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</si>
  <si>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</si>
  <si>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</si>
  <si>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</si>
  <si>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</si>
  <si>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</si>
  <si>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</si>
  <si>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</si>
  <si>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</si>
  <si>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</si>
  <si>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</si>
  <si>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</si>
  <si>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</si>
  <si>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</si>
  <si>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</si>
  <si>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</si>
  <si>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</si>
  <si>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</si>
  <si>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</si>
  <si>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</si>
  <si>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</si>
  <si>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</si>
  <si>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</si>
  <si>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</si>
  <si>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</si>
  <si>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</si>
  <si>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</si>
  <si>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</si>
  <si>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</si>
  <si>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</si>
  <si>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</si>
  <si>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</si>
  <si>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</si>
  <si>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</si>
  <si>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</si>
  <si>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</si>
  <si>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</si>
  <si>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</si>
  <si>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</si>
  <si>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</si>
  <si>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</si>
  <si>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</si>
  <si>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</si>
  <si>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</si>
  <si>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</si>
  <si>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</si>
  <si>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</si>
  <si>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</si>
  <si>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</si>
  <si>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</si>
  <si>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</si>
  <si>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</si>
  <si>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</si>
  <si>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</si>
  <si>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</si>
  <si>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</si>
  <si>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</si>
  <si>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</si>
  <si>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</si>
  <si>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</si>
  <si>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</si>
  <si>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</si>
  <si>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</si>
  <si>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</si>
  <si>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</si>
  <si>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</si>
  <si>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</si>
  <si>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</si>
  <si>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</si>
  <si>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</si>
  <si>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</si>
  <si>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</si>
  <si>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</si>
  <si>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</si>
  <si>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</si>
  <si>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</si>
  <si>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</si>
  <si>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</si>
  <si>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</si>
  <si>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</si>
  <si>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</si>
  <si>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</si>
  <si>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</si>
  <si>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</si>
  <si>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</si>
  <si>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</si>
  <si>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</si>
  <si>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</si>
  <si>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</si>
  <si>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</si>
  <si>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</si>
  <si>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</si>
  <si>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</si>
  <si>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</si>
  <si>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</si>
  <si>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</si>
  <si>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</si>
  <si>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</si>
  <si>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</si>
  <si>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</si>
  <si>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</si>
  <si>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</si>
  <si>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</si>
  <si>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</si>
  <si>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</si>
  <si>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</si>
  <si>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</si>
  <si>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</si>
  <si>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</si>
  <si>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</si>
  <si>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</si>
  <si>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</si>
  <si>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</si>
  <si>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</si>
  <si>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</si>
  <si>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</si>
  <si>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</si>
  <si>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</si>
  <si>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</si>
  <si>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</si>
  <si>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</si>
  <si>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</si>
  <si>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</si>
  <si>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</si>
  <si>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</si>
  <si>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</si>
  <si>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</si>
  <si>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</si>
  <si>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</si>
  <si>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</si>
  <si>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</si>
  <si>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</si>
  <si>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</si>
  <si>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</si>
  <si>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</si>
  <si>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</si>
  <si>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</si>
  <si>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</si>
  <si>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</si>
  <si>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</si>
  <si>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</si>
  <si>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</si>
  <si>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</si>
  <si>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</si>
  <si>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</si>
  <si>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</si>
  <si>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</si>
  <si>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</si>
  <si>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</si>
  <si>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</si>
  <si>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</si>
  <si>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</si>
  <si>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</si>
  <si>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</si>
  <si>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</si>
  <si>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</si>
  <si>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</si>
  <si>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</si>
  <si>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</si>
  <si>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</si>
  <si>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</si>
  <si>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</si>
  <si>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</si>
  <si>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</si>
  <si>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</si>
  <si>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</si>
  <si>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</si>
  <si>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</si>
  <si>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</si>
  <si>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</si>
  <si>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</si>
  <si>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</si>
  <si>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</si>
  <si>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</si>
  <si>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</si>
  <si>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</si>
  <si>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</si>
  <si>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</si>
  <si>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</si>
  <si>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</si>
  <si>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</si>
  <si>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</si>
  <si>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</si>
  <si>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</si>
  <si>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</si>
  <si>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</si>
  <si>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</si>
  <si>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</si>
  <si>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</si>
  <si>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</si>
  <si>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</si>
  <si>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</si>
  <si>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</si>
  <si>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</si>
  <si>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</si>
  <si>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</si>
  <si>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</si>
  <si>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</si>
  <si>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</si>
  <si>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</si>
  <si>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</si>
  <si>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</si>
  <si>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</si>
  <si>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</si>
  <si>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</si>
  <si>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</si>
  <si>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</si>
  <si>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</si>
  <si>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</si>
  <si>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</si>
  <si>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</si>
  <si>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</si>
  <si>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</si>
  <si>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</si>
  <si>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</si>
  <si>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</si>
  <si>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</si>
  <si>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</si>
  <si>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</si>
  <si>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</si>
  <si>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</si>
  <si>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</si>
  <si>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</si>
  <si>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</si>
  <si>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</si>
  <si>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</si>
  <si>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</si>
  <si>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</si>
  <si>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</si>
  <si>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</si>
  <si>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</si>
  <si>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</si>
  <si>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</si>
  <si>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</si>
  <si>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</si>
  <si>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</si>
  <si>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</si>
  <si>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</si>
  <si>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</si>
  <si>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</si>
  <si>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</si>
  <si>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</si>
  <si>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</si>
  <si>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</si>
  <si>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</si>
  <si>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</si>
  <si>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</si>
  <si>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</si>
  <si>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</si>
  <si>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</si>
  <si>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</si>
  <si>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</si>
  <si>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</si>
  <si>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</si>
  <si>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</si>
  <si>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</si>
  <si>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</si>
  <si>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</si>
  <si>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</si>
  <si>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</si>
  <si>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</si>
  <si>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</si>
  <si>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</si>
  <si>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</si>
  <si>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</si>
  <si>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</si>
  <si>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</si>
  <si>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</si>
  <si>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</si>
  <si>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</si>
  <si>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</si>
  <si>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</si>
  <si>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</si>
  <si>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</si>
  <si>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</si>
  <si>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</si>
  <si>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</si>
  <si>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</si>
  <si>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</si>
  <si>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</si>
  <si>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</si>
  <si>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</si>
  <si>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</si>
  <si>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</si>
  <si>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</si>
  <si>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</si>
  <si>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</si>
  <si>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</si>
  <si>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</si>
  <si>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</si>
  <si>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</si>
  <si>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</si>
  <si>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</si>
  <si>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</si>
  <si>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</si>
  <si>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</si>
  <si>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</si>
  <si>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</si>
  <si>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</si>
  <si>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</si>
  <si>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</si>
  <si>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</si>
  <si>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</si>
  <si>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</si>
  <si>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</si>
  <si>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</si>
  <si>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</si>
  <si>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</si>
  <si>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</si>
  <si>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</si>
  <si>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</si>
  <si>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</si>
  <si>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</si>
  <si>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</si>
  <si>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</si>
  <si>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</si>
  <si>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</si>
  <si>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</si>
  <si>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</si>
  <si>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</si>
  <si>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</si>
  <si>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</si>
  <si>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</si>
  <si>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</si>
  <si>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</si>
  <si>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</si>
  <si>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</si>
  <si>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</si>
  <si>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</si>
  <si>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</si>
  <si>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</si>
  <si>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</si>
  <si>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</si>
  <si>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</si>
  <si>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</si>
  <si>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</si>
  <si>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</si>
  <si>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</si>
  <si>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</si>
  <si>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</si>
  <si>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</si>
  <si>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</si>
  <si>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</si>
  <si>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</si>
  <si>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</si>
  <si>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</si>
  <si>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</si>
  <si>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</si>
  <si>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</si>
  <si>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</si>
  <si>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</si>
  <si>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</si>
  <si>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</si>
  <si>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</si>
  <si>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</si>
  <si>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</si>
  <si>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</si>
  <si>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</si>
  <si>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</si>
  <si>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</si>
  <si>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</si>
  <si>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</si>
  <si>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</si>
  <si>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</si>
  <si>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</si>
  <si>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</si>
  <si>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</si>
  <si>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</si>
  <si>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</si>
  <si>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</si>
  <si>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</si>
  <si>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</si>
  <si>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</si>
  <si>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</si>
  <si>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</si>
  <si>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</si>
  <si>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</si>
  <si>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</si>
  <si>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</si>
  <si>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</si>
  <si>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</si>
  <si>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</si>
  <si>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</si>
  <si>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</si>
  <si>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</si>
  <si>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</si>
  <si>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</si>
  <si>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</si>
  <si>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</si>
  <si>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</si>
  <si>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</si>
  <si>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</si>
  <si>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</si>
  <si>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</si>
  <si>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</si>
  <si>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</si>
  <si>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</si>
  <si>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</si>
  <si>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</si>
  <si>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</si>
  <si>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</si>
  <si>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</si>
  <si>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</si>
  <si>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</si>
  <si>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</si>
  <si>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</si>
  <si>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</si>
  <si>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</si>
  <si>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</si>
  <si>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</si>
  <si>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</si>
  <si>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</si>
  <si>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</si>
  <si>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</si>
  <si>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</si>
  <si>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</si>
  <si>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</si>
  <si>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</si>
  <si>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</si>
  <si>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</si>
  <si>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</si>
  <si>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</si>
  <si>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</si>
  <si>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</si>
  <si>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</si>
  <si>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</si>
  <si>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</si>
  <si>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</si>
  <si>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</si>
  <si>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</si>
  <si>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</si>
  <si>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</si>
  <si>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</si>
  <si>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</si>
  <si>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</si>
  <si>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</si>
  <si>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</si>
  <si>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</si>
  <si>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</si>
  <si>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</si>
  <si>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</si>
  <si>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</si>
  <si>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</si>
  <si>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</si>
  <si>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</si>
  <si>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</si>
  <si>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</si>
  <si>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</si>
  <si>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</si>
  <si>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</si>
  <si>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</si>
  <si>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</si>
  <si>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</si>
  <si>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</si>
  <si>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</si>
  <si>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</si>
  <si>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</si>
  <si>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</si>
  <si>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</si>
  <si>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</si>
  <si>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</si>
  <si>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</si>
  <si>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</si>
  <si>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</si>
  <si>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</si>
  <si>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</si>
  <si>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</si>
  <si>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</si>
  <si>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</si>
  <si>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</si>
  <si>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</si>
  <si>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</si>
  <si>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</si>
  <si>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</si>
  <si>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</si>
  <si>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</si>
  <si>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</si>
  <si>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</si>
  <si>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</si>
  <si>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</si>
  <si>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</si>
  <si>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</si>
  <si>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</si>
  <si>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</si>
  <si>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</si>
  <si>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</si>
  <si>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</si>
  <si>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</si>
  <si>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</si>
  <si>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</si>
  <si>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</si>
  <si>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</si>
  <si>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</si>
  <si>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</si>
  <si>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</si>
  <si>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</si>
  <si>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</si>
  <si>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</si>
  <si>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</si>
  <si>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</si>
  <si>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</si>
  <si>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</si>
  <si>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</si>
  <si>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</si>
  <si>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</si>
  <si>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</si>
  <si>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</si>
  <si>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</si>
  <si>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</si>
  <si>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</si>
  <si>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</si>
  <si>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</si>
  <si>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</si>
  <si>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</si>
  <si>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</si>
  <si>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</si>
  <si>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</si>
  <si>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</si>
  <si>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</si>
  <si>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</si>
  <si>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</si>
  <si>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</si>
  <si>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</si>
  <si>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</si>
  <si>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</si>
  <si>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</si>
  <si>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</si>
  <si>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</si>
  <si>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</si>
  <si>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</si>
  <si>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</si>
  <si>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</si>
  <si>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</si>
  <si>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</si>
  <si>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</si>
  <si>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</si>
  <si>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</si>
  <si>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</si>
  <si>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</si>
  <si>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</si>
  <si>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</si>
  <si>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</si>
  <si>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</si>
  <si>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</si>
  <si>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</si>
  <si>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</si>
  <si>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</si>
  <si>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</si>
  <si>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</si>
  <si>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</si>
  <si>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</si>
  <si>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</si>
  <si>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</si>
  <si>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</si>
  <si>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</si>
  <si>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</si>
  <si>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</si>
  <si>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</si>
  <si>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</si>
  <si>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</si>
  <si>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</si>
  <si>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</si>
  <si>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</si>
  <si>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</si>
  <si>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</si>
  <si>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</si>
  <si>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</si>
  <si>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</si>
  <si>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</si>
  <si>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</si>
  <si>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</si>
  <si>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</si>
  <si>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</si>
  <si>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</si>
  <si>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</si>
  <si>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</si>
  <si>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</si>
  <si>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</si>
  <si>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</si>
  <si>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</si>
  <si>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</si>
  <si>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</si>
  <si>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</si>
  <si>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</si>
  <si>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</si>
  <si>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</si>
  <si>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</si>
  <si>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</si>
  <si>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</si>
  <si>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</si>
  <si>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</si>
  <si>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</si>
  <si>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</si>
  <si>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</si>
  <si>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</si>
  <si>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</si>
  <si>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</si>
  <si>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</si>
  <si>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</si>
  <si>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</si>
  <si>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</si>
  <si>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</si>
  <si>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</si>
  <si>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</si>
  <si>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</si>
  <si>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</si>
  <si>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</si>
  <si>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</si>
  <si>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</si>
  <si>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</si>
  <si>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</si>
  <si>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</si>
  <si>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</si>
  <si>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</si>
  <si>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</si>
  <si>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</si>
  <si>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</si>
  <si>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</si>
  <si>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</si>
  <si>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</si>
  <si>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</si>
  <si>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</si>
  <si>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</si>
  <si>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</si>
  <si>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</si>
  <si>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</si>
  <si>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</si>
  <si>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</si>
  <si>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</si>
  <si>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</si>
  <si>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</si>
  <si>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</si>
  <si>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</si>
  <si>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</si>
  <si>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</si>
  <si>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</si>
  <si>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</si>
  <si>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</si>
  <si>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</si>
  <si>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</si>
  <si>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</si>
  <si>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</si>
  <si>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</si>
  <si>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</si>
  <si>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</si>
  <si>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</si>
  <si>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</si>
  <si>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</si>
  <si>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</si>
  <si>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</si>
  <si>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</si>
  <si>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</si>
  <si>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</si>
  <si>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</si>
  <si>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</si>
  <si>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</si>
  <si>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</si>
  <si>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</si>
  <si>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</si>
  <si>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</si>
  <si>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</si>
  <si>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</si>
  <si>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</si>
  <si>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</si>
  <si>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</si>
  <si>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</si>
  <si>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</si>
  <si>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</si>
  <si>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</si>
  <si>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</si>
  <si>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</si>
  <si>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</si>
  <si>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</si>
  <si>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</si>
  <si>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</si>
  <si>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</si>
  <si>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</si>
  <si>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</si>
  <si>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</si>
  <si>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</si>
  <si>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</si>
  <si>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</si>
  <si>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</si>
  <si>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</si>
  <si>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</si>
  <si>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</si>
  <si>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</si>
  <si>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</si>
  <si>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</si>
  <si>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</si>
  <si>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</si>
  <si>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</si>
  <si>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</si>
  <si>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</si>
  <si>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</si>
  <si>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</si>
  <si>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</si>
  <si>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</si>
  <si>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</si>
  <si>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</si>
  <si>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</si>
  <si>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</si>
  <si>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</si>
  <si>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</si>
  <si>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</si>
  <si>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</si>
  <si>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</si>
  <si>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</si>
  <si>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</si>
  <si>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</si>
  <si>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</si>
  <si>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</si>
  <si>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</si>
  <si>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</si>
  <si>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</si>
  <si>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</si>
  <si>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</si>
  <si>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</si>
  <si>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</si>
  <si>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</si>
  <si>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</si>
  <si>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</si>
  <si>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</si>
  <si>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</si>
  <si>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</si>
  <si>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</si>
  <si>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</si>
  <si>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</si>
  <si>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</si>
  <si>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</si>
  <si>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</si>
  <si>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</si>
  <si>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</si>
  <si>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</si>
  <si>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</si>
  <si>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</si>
  <si>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</si>
  <si>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</si>
  <si>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</si>
  <si>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</si>
  <si>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</si>
  <si>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</si>
  <si>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</si>
  <si>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</si>
  <si>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</si>
  <si>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</si>
  <si>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</si>
  <si>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</si>
  <si>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</si>
  <si>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</si>
  <si>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</si>
  <si>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</si>
  <si>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</si>
  <si>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</si>
  <si>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</si>
  <si>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</si>
  <si>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</si>
  <si>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</si>
  <si>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</si>
  <si>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</si>
  <si>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</si>
  <si>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</si>
  <si>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</si>
  <si>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</si>
  <si>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</si>
  <si>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</si>
  <si>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</si>
  <si>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</si>
  <si>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</si>
  <si>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</si>
  <si>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</si>
  <si>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</si>
  <si>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</si>
  <si>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</si>
  <si>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</si>
  <si>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</si>
  <si>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</si>
  <si>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</si>
  <si>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</si>
  <si>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</si>
  <si>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</si>
  <si>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</si>
  <si>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</si>
  <si>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</si>
  <si>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</si>
  <si>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</si>
  <si>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</si>
  <si>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</si>
  <si>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</si>
  <si>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</si>
  <si>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</si>
  <si>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</si>
  <si>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</si>
  <si>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</si>
  <si>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</si>
  <si>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</si>
  <si>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</si>
  <si>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</si>
  <si>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</si>
  <si>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</si>
  <si>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</si>
  <si>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</si>
  <si>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</si>
  <si>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</si>
  <si>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</si>
  <si>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</si>
  <si>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</si>
  <si>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</si>
  <si>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</si>
  <si>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</si>
  <si>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</si>
  <si>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</si>
  <si>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</si>
  <si>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</si>
  <si>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</si>
  <si>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</si>
  <si>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</si>
  <si>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</si>
  <si>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</si>
  <si>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</si>
  <si>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</si>
  <si>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</si>
  <si>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</si>
  <si>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</si>
  <si>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</si>
  <si>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</si>
  <si>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</si>
  <si>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</si>
  <si>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</si>
  <si>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</si>
  <si>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</si>
  <si>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</si>
  <si>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</si>
  <si>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</si>
  <si>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</si>
  <si>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</si>
  <si>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</si>
  <si>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</si>
  <si>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</si>
  <si>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</si>
  <si>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</si>
  <si>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</si>
  <si>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</si>
  <si>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</si>
  <si>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</si>
  <si>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</si>
  <si>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</si>
  <si>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</si>
  <si>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</si>
  <si>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</si>
  <si>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</si>
  <si>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</si>
  <si>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</si>
  <si>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</si>
  <si>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</si>
  <si>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</si>
  <si>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</si>
  <si>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</si>
  <si>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</si>
  <si>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</si>
  <si>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</si>
  <si>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</si>
  <si>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</si>
  <si>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</si>
  <si>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</si>
  <si>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</si>
  <si>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</si>
  <si>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</si>
  <si>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</si>
  <si>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</si>
  <si>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</si>
  <si>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</si>
  <si>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</si>
  <si>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</si>
  <si>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</si>
  <si>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</si>
  <si>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</si>
  <si>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</si>
  <si>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</si>
  <si>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</si>
  <si>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</si>
  <si>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</si>
  <si>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</si>
  <si>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</si>
  <si>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</si>
  <si>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</si>
  <si>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</si>
  <si>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</si>
  <si>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</si>
  <si>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</si>
  <si>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</si>
  <si>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</si>
  <si>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</si>
  <si>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</si>
  <si>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</si>
  <si>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</si>
  <si>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</si>
  <si>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</si>
  <si>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</si>
  <si>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</si>
  <si>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</si>
  <si>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</si>
  <si>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</si>
  <si>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</si>
  <si>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</si>
  <si>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</si>
  <si>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</si>
  <si>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</si>
  <si>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</si>
  <si>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</si>
  <si>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</si>
  <si>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</si>
  <si>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</si>
  <si>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</si>
  <si>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</si>
  <si>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</si>
  <si>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</si>
  <si>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</si>
  <si>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</si>
  <si>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</si>
  <si>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</si>
  <si>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</si>
  <si>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</si>
  <si>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</si>
  <si>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</si>
  <si>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</si>
  <si>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</si>
  <si>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</si>
  <si>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</si>
  <si>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</si>
  <si>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</si>
  <si>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</si>
  <si>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</si>
  <si>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</si>
  <si>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</si>
  <si>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</si>
  <si>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</si>
  <si>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</si>
  <si>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</si>
  <si>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</si>
  <si>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</si>
  <si>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</si>
  <si>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</si>
  <si>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</si>
  <si>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</si>
  <si>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</si>
  <si>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</si>
  <si>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</si>
  <si>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</si>
  <si>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</si>
  <si>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</si>
  <si>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</si>
  <si>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</si>
  <si>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</si>
  <si>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</si>
  <si>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</si>
  <si>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</si>
  <si>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</si>
  <si>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</si>
  <si>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</si>
  <si>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</si>
  <si>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</si>
  <si>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</si>
  <si>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</si>
  <si>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</si>
  <si>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</si>
  <si>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</si>
  <si>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</si>
  <si>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</si>
  <si>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</si>
  <si>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</si>
  <si>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</si>
  <si>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</si>
  <si>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</si>
  <si>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</si>
  <si>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</si>
  <si>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</si>
  <si>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</si>
  <si>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</si>
  <si>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</si>
  <si>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</si>
  <si>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</si>
  <si>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</si>
  <si>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</si>
  <si>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</si>
  <si>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</si>
  <si>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</si>
  <si>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</si>
  <si>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</si>
  <si>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</si>
  <si>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</si>
  <si>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</si>
  <si>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</si>
  <si>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</si>
  <si>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</si>
  <si>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</si>
  <si>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</si>
  <si>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</si>
  <si>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</si>
  <si>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</si>
  <si>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</si>
  <si>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</si>
  <si>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</si>
  <si>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</si>
  <si>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</si>
  <si>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</si>
  <si>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</si>
  <si>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</si>
  <si>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</si>
  <si>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</si>
  <si>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</si>
  <si>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</si>
  <si>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</si>
  <si>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</si>
  <si>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</si>
  <si>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</si>
  <si>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</si>
  <si>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</si>
  <si>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</si>
  <si>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</si>
  <si>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</si>
  <si>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</si>
  <si>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</si>
  <si>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</si>
  <si>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</si>
  <si>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</si>
  <si>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</si>
  <si>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</si>
  <si>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</si>
  <si>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</si>
  <si>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</si>
  <si>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</si>
  <si>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</si>
  <si>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</si>
  <si>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</si>
  <si>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</si>
  <si>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</si>
  <si>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</si>
  <si>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</si>
  <si>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</si>
  <si>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</si>
  <si>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</si>
  <si>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</si>
  <si>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</si>
  <si>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</si>
  <si>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</si>
  <si>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</si>
  <si>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</si>
  <si>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</si>
  <si>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</si>
  <si>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</si>
  <si>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</si>
  <si>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</si>
  <si>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</si>
  <si>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</si>
  <si>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</si>
  <si>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</si>
  <si>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</si>
  <si>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</si>
  <si>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</si>
  <si>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</si>
  <si>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</si>
  <si>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</si>
  <si>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</si>
  <si>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</si>
  <si>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</si>
  <si>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</si>
  <si>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</si>
  <si>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</si>
  <si>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</si>
  <si>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</si>
  <si>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</si>
  <si>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</si>
  <si>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</si>
  <si>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</si>
  <si>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</si>
  <si>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</si>
  <si>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</si>
  <si>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</si>
  <si>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</si>
  <si>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</si>
  <si>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</si>
  <si>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</si>
  <si>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</si>
  <si>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</si>
  <si>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</si>
  <si>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</si>
  <si>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</si>
  <si>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</si>
  <si>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</si>
  <si>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</si>
  <si>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</si>
  <si>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</si>
  <si>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</si>
  <si>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</si>
  <si>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</si>
  <si>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</si>
  <si>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</si>
  <si>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</si>
  <si>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</si>
  <si>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</si>
  <si>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</si>
  <si>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</si>
  <si>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</si>
  <si>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</si>
  <si>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</si>
  <si>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</si>
  <si>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</si>
  <si>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</si>
  <si>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</si>
  <si>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</si>
  <si>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</si>
  <si>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</si>
  <si>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</si>
  <si>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</si>
  <si>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</si>
  <si>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</si>
  <si>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</si>
  <si>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</si>
  <si>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</si>
  <si>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</si>
  <si>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</si>
  <si>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</si>
  <si>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</si>
  <si>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</si>
  <si>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</si>
  <si>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</si>
  <si>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</si>
  <si>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</si>
  <si>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</si>
  <si>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</si>
  <si>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</si>
  <si>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</si>
  <si>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</si>
  <si>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</si>
  <si>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</si>
  <si>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</si>
  <si>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</si>
  <si>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</si>
  <si>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</si>
  <si>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</si>
  <si>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</si>
  <si>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</si>
  <si>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</si>
  <si>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</si>
  <si>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</si>
  <si>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</si>
  <si>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</si>
  <si>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</si>
  <si>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</si>
  <si>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</si>
  <si>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</si>
  <si>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</si>
  <si>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</si>
  <si>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</si>
  <si>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</si>
  <si>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</si>
  <si>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</si>
  <si>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</si>
  <si>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</si>
  <si>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</si>
  <si>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</si>
  <si>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</si>
  <si>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</si>
  <si>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</si>
  <si>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</si>
  <si>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</si>
  <si>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</si>
  <si>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</si>
  <si>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</si>
  <si>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</si>
  <si>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</si>
  <si>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</si>
  <si>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</si>
  <si>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</si>
  <si>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</si>
  <si>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</si>
  <si>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</si>
  <si>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</si>
  <si>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</si>
  <si>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</si>
  <si>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</si>
  <si>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</si>
  <si>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</si>
  <si>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</si>
  <si>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</si>
  <si>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</si>
  <si>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</si>
  <si>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</si>
  <si>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</si>
  <si>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</si>
  <si>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</si>
  <si>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</si>
  <si>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</si>
  <si>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</si>
  <si>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</si>
  <si>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</si>
  <si>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</si>
  <si>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</si>
  <si>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</si>
  <si>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</si>
  <si>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</si>
  <si>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</si>
  <si>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</si>
  <si>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</si>
  <si>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</si>
  <si>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</si>
  <si>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</si>
  <si>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</si>
  <si>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</si>
  <si>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</si>
  <si>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</si>
  <si>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</si>
  <si>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</si>
  <si>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</si>
  <si>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</si>
  <si>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</si>
  <si>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</si>
  <si>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</si>
  <si>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</si>
  <si>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</si>
  <si>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</si>
  <si>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</si>
  <si>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</si>
  <si>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</si>
  <si>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</si>
  <si>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</si>
  <si>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</si>
  <si>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</si>
  <si>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</si>
  <si>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</si>
  <si>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</si>
  <si>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</si>
  <si>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</si>
  <si>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</si>
  <si>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</si>
  <si>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</si>
  <si>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</si>
  <si>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</si>
  <si>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</si>
  <si>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</si>
  <si>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</si>
  <si>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</si>
  <si>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</si>
  <si>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</si>
  <si>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</si>
  <si>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</si>
  <si>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</si>
  <si>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</si>
  <si>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</si>
  <si>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</si>
  <si>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</si>
  <si>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</si>
  <si>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</si>
  <si>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</si>
  <si>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</si>
  <si>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</si>
  <si>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</si>
  <si>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</si>
  <si>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</si>
  <si>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</si>
  <si>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</si>
  <si>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</si>
  <si>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</si>
  <si>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</si>
  <si>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</si>
  <si>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</si>
  <si>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</si>
  <si>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</si>
  <si>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</si>
  <si>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</si>
  <si>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</si>
  <si>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</si>
  <si>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</si>
  <si>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</si>
  <si>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</si>
  <si>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</si>
  <si>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</si>
  <si>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</si>
  <si>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</si>
  <si>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</si>
  <si>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</si>
  <si>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</si>
  <si>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</si>
  <si>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</si>
  <si>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</si>
  <si>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</si>
  <si>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</si>
  <si>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</si>
  <si>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</si>
  <si>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</si>
  <si>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</si>
  <si>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</si>
  <si>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</si>
  <si>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</si>
  <si>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</si>
  <si>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</si>
  <si>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</si>
  <si>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</si>
  <si>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</si>
  <si>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</si>
  <si>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</si>
  <si>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</si>
  <si>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</si>
  <si>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</si>
  <si>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</si>
  <si>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</si>
  <si>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</si>
  <si>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</si>
  <si>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</si>
  <si>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</si>
  <si>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</si>
  <si>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</si>
  <si>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</si>
  <si>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</si>
  <si>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</si>
  <si>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</si>
  <si>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</si>
  <si>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</si>
  <si>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</si>
  <si>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</si>
  <si>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</si>
  <si>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</si>
  <si>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</si>
  <si>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</si>
  <si>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</si>
  <si>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</si>
  <si>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</si>
  <si>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</si>
  <si>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</si>
  <si>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</si>
  <si>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</si>
  <si>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</si>
  <si>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</si>
  <si>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</si>
  <si>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</si>
  <si>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</si>
  <si>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</si>
  <si>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</si>
  <si>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</si>
  <si>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</si>
  <si>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</si>
  <si>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</si>
  <si>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</si>
  <si>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</si>
  <si>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</si>
  <si>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</si>
  <si>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</si>
  <si>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</si>
  <si>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</si>
  <si>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</si>
  <si>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</si>
  <si>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</si>
  <si>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</si>
  <si>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</si>
  <si>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</si>
  <si>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</si>
  <si>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</si>
  <si>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</si>
  <si>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</si>
  <si>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</si>
  <si>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</si>
  <si>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</si>
  <si>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</si>
  <si>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</si>
  <si>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</si>
  <si>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</si>
  <si>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</si>
  <si>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</si>
  <si>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</si>
  <si>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</si>
  <si>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</si>
  <si>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</si>
  <si>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</si>
  <si>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</si>
  <si>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</si>
  <si>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</si>
  <si>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</si>
  <si>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</si>
  <si>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</si>
  <si>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</si>
  <si>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</si>
  <si>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</si>
  <si>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</si>
  <si>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</si>
  <si>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</si>
  <si>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</si>
  <si>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</si>
  <si>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</si>
  <si>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</si>
  <si>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</si>
  <si>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</si>
  <si>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</si>
  <si>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</si>
  <si>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</si>
  <si>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</si>
  <si>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</si>
  <si>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</si>
  <si>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</si>
  <si>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</si>
  <si>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</si>
  <si>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</si>
  <si>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</si>
  <si>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</si>
  <si>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</si>
  <si>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</si>
  <si>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</si>
  <si>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</si>
  <si>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</si>
  <si>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</si>
  <si>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</si>
  <si>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</si>
  <si>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</si>
  <si>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</si>
  <si>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</si>
  <si>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</si>
  <si>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</si>
  <si>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</si>
  <si>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</si>
  <si>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</si>
  <si>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</si>
  <si>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</si>
  <si>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</si>
  <si>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</si>
  <si>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</si>
  <si>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</si>
  <si>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</si>
  <si>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</si>
  <si>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</si>
  <si>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</si>
  <si>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</si>
  <si>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</si>
  <si>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</si>
  <si>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</si>
  <si>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</si>
  <si>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</si>
  <si>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</si>
  <si>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</si>
  <si>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</si>
  <si>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</si>
  <si>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</si>
  <si>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</si>
  <si>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</si>
  <si>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</si>
  <si>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</si>
  <si>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</si>
  <si>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</si>
  <si>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</si>
  <si>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</si>
  <si>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</si>
  <si>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</si>
  <si>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</si>
  <si>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</si>
  <si>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</si>
  <si>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</si>
  <si>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</si>
  <si>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</si>
  <si>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</si>
  <si>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</si>
  <si>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</si>
  <si>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</si>
  <si>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</si>
  <si>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</si>
  <si>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</si>
  <si>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</si>
  <si>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</si>
  <si>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</si>
  <si>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</si>
  <si>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</si>
  <si>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</si>
  <si>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</si>
  <si>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</si>
  <si>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</si>
  <si>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</si>
  <si>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</si>
  <si>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</si>
  <si>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</si>
  <si>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</si>
  <si>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</si>
  <si>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</si>
  <si>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</si>
  <si>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</si>
  <si>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</si>
  <si>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</si>
  <si>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</si>
  <si>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</si>
  <si>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</si>
  <si>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</si>
  <si>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</si>
  <si>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</si>
  <si>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</si>
  <si>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</si>
  <si>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</si>
  <si>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</si>
  <si>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</si>
  <si>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</si>
  <si>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</si>
  <si>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</si>
  <si>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</si>
  <si>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</si>
  <si>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</si>
  <si>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</si>
  <si>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</si>
  <si>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</si>
  <si>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</si>
  <si>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</si>
  <si>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</si>
  <si>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</si>
  <si>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</si>
  <si>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</si>
  <si>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</si>
  <si>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</si>
  <si>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</si>
  <si>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</si>
  <si>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</si>
  <si>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</si>
  <si>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</si>
  <si>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</si>
  <si>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</si>
  <si>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</si>
  <si>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</si>
  <si>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</si>
  <si>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</si>
  <si>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</si>
  <si>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</si>
  <si>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</si>
  <si>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</si>
  <si>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</si>
  <si>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</si>
  <si>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</si>
  <si>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</si>
  <si>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</si>
  <si>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</si>
  <si>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</si>
  <si>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</si>
  <si>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</si>
  <si>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</si>
  <si>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</si>
  <si>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</si>
  <si>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</si>
  <si>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</si>
  <si>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</si>
  <si>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</si>
  <si>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</si>
  <si>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</si>
  <si>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</si>
  <si>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</si>
  <si>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</si>
  <si>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</si>
  <si>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</si>
  <si>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</si>
  <si>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</si>
  <si>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</si>
  <si>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</si>
  <si>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</si>
  <si>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</si>
  <si>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</si>
  <si>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</si>
  <si>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</si>
  <si>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</si>
  <si>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</si>
  <si>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</si>
  <si>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</si>
  <si>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</si>
  <si>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</si>
  <si>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</si>
  <si>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</si>
  <si>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</si>
  <si>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</si>
  <si>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</si>
  <si>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</si>
  <si>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</si>
  <si>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</si>
  <si>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</si>
  <si>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</si>
  <si>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</si>
  <si>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</si>
  <si>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</si>
  <si>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</si>
  <si>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</si>
  <si>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</si>
  <si>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</si>
  <si>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</si>
  <si>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</si>
  <si>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</si>
  <si>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</si>
  <si>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</si>
  <si>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</si>
  <si>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</si>
  <si>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</si>
  <si>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</si>
  <si>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</si>
  <si>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</si>
  <si>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</si>
  <si>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</si>
  <si>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</si>
  <si>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</si>
  <si>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</si>
  <si>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</si>
  <si>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</si>
  <si>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</si>
  <si>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</si>
  <si>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</si>
  <si>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</si>
  <si>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</si>
  <si>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</si>
  <si>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</si>
  <si>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</si>
  <si>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</si>
  <si>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</si>
  <si>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</si>
  <si>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</si>
  <si>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</si>
  <si>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</si>
  <si>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</si>
  <si>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</si>
  <si>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</si>
  <si>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</si>
  <si>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</si>
  <si>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</si>
  <si>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</si>
  <si>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</si>
  <si>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</si>
  <si>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</si>
  <si>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</si>
  <si>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</si>
  <si>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</si>
  <si>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</si>
  <si>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</si>
  <si>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</si>
  <si>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</si>
  <si>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</si>
  <si>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</si>
  <si>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</si>
  <si>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</si>
  <si>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</si>
  <si>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</si>
  <si>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</si>
  <si>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</si>
  <si>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</si>
  <si>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</si>
  <si>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</si>
  <si>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</si>
  <si>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</si>
  <si>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</si>
  <si>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</si>
  <si>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</si>
  <si>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</si>
  <si>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</si>
  <si>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</si>
  <si>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</si>
  <si>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</si>
  <si>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</si>
  <si>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</si>
  <si>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</si>
  <si>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</si>
  <si>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</si>
  <si>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</si>
  <si>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</si>
  <si>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</si>
  <si>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</si>
  <si>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</si>
  <si>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</si>
  <si>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</si>
  <si>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</si>
  <si>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</si>
  <si>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</si>
  <si>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</si>
  <si>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</si>
  <si>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</si>
  <si>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</si>
  <si>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</si>
  <si>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</si>
  <si>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</si>
  <si>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</si>
  <si>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</si>
  <si>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</si>
  <si>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</si>
  <si>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</si>
  <si>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</si>
  <si>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</si>
  <si>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</si>
  <si>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</si>
  <si>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</si>
  <si>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</si>
  <si>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</si>
  <si>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</si>
  <si>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</si>
  <si>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</si>
  <si>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</si>
  <si>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</si>
  <si>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</si>
  <si>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</si>
  <si>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</si>
  <si>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</si>
  <si>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</si>
  <si>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</si>
  <si>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</si>
  <si>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</si>
  <si>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</si>
  <si>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</si>
  <si>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</si>
  <si>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</si>
  <si>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</si>
  <si>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</si>
  <si>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</si>
  <si>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</si>
  <si>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</si>
  <si>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</si>
  <si>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</si>
  <si>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</si>
  <si>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</si>
  <si>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</si>
  <si>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</si>
  <si>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</si>
  <si>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</si>
  <si>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</si>
  <si>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</si>
  <si>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</si>
  <si>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</si>
  <si>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</si>
  <si>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</si>
  <si>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</si>
  <si>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</si>
  <si>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</si>
  <si>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</si>
  <si>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</si>
  <si>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</si>
  <si>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</si>
  <si>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</si>
  <si>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</si>
  <si>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</si>
  <si>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</si>
  <si>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</si>
  <si>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</si>
  <si>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</si>
  <si>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</si>
  <si>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</si>
  <si>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</si>
  <si>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</si>
  <si>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</si>
  <si>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</si>
  <si>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</si>
  <si>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</si>
  <si>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</si>
  <si>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</si>
  <si>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</si>
  <si>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</si>
  <si>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</si>
  <si>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</si>
  <si>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</si>
  <si>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</si>
  <si>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</si>
  <si>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</si>
  <si>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</si>
  <si>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</si>
  <si>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</si>
  <si>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</si>
  <si>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</si>
  <si>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</si>
  <si>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</si>
  <si>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</si>
  <si>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</si>
  <si>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</si>
  <si>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</si>
  <si>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</si>
  <si>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</si>
  <si>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</si>
  <si>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</si>
  <si>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</si>
  <si>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</si>
  <si>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</si>
  <si>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</si>
  <si>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</si>
  <si>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</si>
  <si>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</si>
  <si>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</si>
  <si>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</si>
  <si>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</si>
  <si>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</si>
  <si>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</si>
  <si>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</si>
  <si>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</si>
  <si>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</si>
  <si>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</si>
  <si>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</si>
  <si>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</si>
  <si>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</si>
  <si>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</si>
  <si>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</si>
  <si>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</si>
  <si>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</si>
  <si>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</si>
  <si>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</si>
  <si>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</si>
  <si>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</si>
  <si>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</si>
  <si>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</si>
  <si>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</si>
  <si>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</si>
  <si>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</si>
  <si>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</si>
  <si>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</si>
  <si>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</si>
  <si>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</si>
  <si>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</si>
  <si>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</si>
  <si>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</si>
  <si>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</si>
  <si>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</si>
  <si>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</si>
  <si>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</si>
  <si>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</si>
  <si>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</si>
  <si>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</si>
  <si>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</si>
  <si>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</si>
  <si>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</si>
  <si>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</si>
  <si>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</si>
  <si>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</si>
  <si>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</si>
  <si>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</si>
  <si>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</si>
  <si>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</si>
  <si>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</si>
  <si>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</si>
  <si>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</si>
  <si>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</si>
  <si>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</si>
  <si>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</si>
  <si>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</si>
  <si>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</si>
  <si>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</si>
  <si>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</si>
  <si>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</si>
  <si>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</si>
  <si>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</si>
  <si>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</si>
  <si>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</si>
  <si>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</si>
  <si>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</si>
  <si>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</si>
  <si>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</si>
  <si>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</si>
  <si>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</si>
  <si>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</si>
  <si>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</si>
  <si>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</si>
  <si>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</si>
  <si>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</si>
  <si>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</si>
  <si>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</si>
  <si>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</si>
  <si>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</si>
  <si>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</si>
  <si>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</si>
  <si>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</si>
  <si>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</si>
  <si>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</si>
  <si>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</si>
  <si>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</si>
  <si>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</si>
  <si>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</si>
  <si>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</si>
  <si>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</si>
  <si>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</si>
  <si>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</si>
  <si>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</si>
  <si>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</si>
  <si>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</si>
  <si>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</si>
  <si>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</si>
  <si>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</si>
  <si>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</si>
  <si>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</si>
  <si>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</si>
  <si>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</si>
  <si>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</si>
  <si>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</si>
  <si>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</si>
  <si>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</si>
  <si>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</si>
  <si>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</si>
  <si>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</si>
  <si>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</si>
  <si>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</si>
  <si>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</si>
  <si>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</si>
  <si>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</si>
  <si>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</si>
  <si>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</si>
  <si>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</si>
  <si>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</si>
  <si>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</si>
  <si>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</si>
  <si>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</si>
  <si>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</si>
  <si>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</si>
  <si>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</si>
  <si>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</si>
  <si>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</si>
  <si>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</si>
  <si>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</si>
  <si>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</si>
  <si>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</si>
  <si>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</si>
  <si>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</si>
  <si>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</si>
  <si>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</si>
  <si>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</si>
  <si>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</si>
  <si>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</si>
  <si>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</si>
  <si>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</si>
  <si>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</si>
  <si>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</si>
  <si>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</si>
  <si>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</si>
  <si>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</si>
  <si>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</si>
  <si>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</si>
  <si>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</si>
  <si>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</si>
  <si>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</si>
  <si>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</si>
  <si>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</si>
  <si>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</si>
  <si>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</si>
  <si>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</si>
  <si>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</si>
  <si>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</si>
  <si>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</si>
  <si>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</si>
  <si>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</si>
  <si>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</si>
  <si>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</si>
  <si>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</si>
  <si>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</si>
  <si>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</si>
  <si>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</si>
  <si>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</si>
  <si>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</si>
  <si>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</si>
  <si>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</si>
  <si>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</si>
  <si>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</si>
  <si>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</si>
  <si>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</si>
  <si>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</si>
  <si>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</si>
  <si>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</si>
  <si>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</si>
  <si>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</si>
  <si>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</si>
  <si>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</si>
  <si>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</si>
  <si>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</si>
  <si>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</si>
  <si>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</si>
  <si>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</si>
  <si>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</si>
  <si>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</si>
  <si>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</si>
  <si>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</si>
  <si>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</si>
  <si>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</si>
  <si>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</si>
  <si>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</si>
  <si>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</si>
  <si>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</si>
  <si>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</si>
  <si>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</si>
  <si>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</si>
  <si>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</si>
  <si>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</si>
  <si>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</si>
  <si>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</si>
  <si>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</si>
  <si>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</si>
  <si>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</si>
  <si>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</si>
  <si>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</si>
  <si>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</si>
  <si>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</si>
  <si>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</si>
  <si>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</si>
  <si>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</si>
  <si>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</si>
  <si>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</si>
  <si>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</si>
  <si>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</si>
  <si>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</si>
  <si>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</si>
  <si>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</si>
  <si>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</si>
  <si>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</si>
  <si>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</si>
  <si>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</si>
  <si>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</si>
  <si>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</si>
  <si>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</si>
  <si>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</si>
  <si>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</si>
  <si>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</si>
  <si>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</si>
  <si>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</si>
  <si>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</si>
  <si>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</si>
  <si>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</si>
  <si>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</si>
  <si>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</si>
  <si>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</si>
  <si>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</si>
  <si>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</si>
  <si>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</si>
  <si>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</si>
  <si>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</si>
  <si>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</si>
  <si>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</si>
  <si>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</si>
  <si>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</si>
  <si>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</si>
  <si>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</si>
  <si>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</si>
  <si>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</si>
  <si>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</si>
  <si>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</si>
  <si>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</si>
  <si>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</si>
  <si>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</si>
  <si>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</si>
  <si>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</si>
  <si>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</si>
  <si>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</si>
  <si>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</si>
  <si>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</si>
  <si>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</si>
  <si>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</si>
  <si>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</si>
  <si>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</si>
  <si>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</si>
  <si>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</si>
  <si>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</si>
  <si>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</si>
  <si>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</si>
  <si>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</si>
  <si>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</si>
  <si>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</si>
  <si>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</si>
  <si>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</si>
  <si>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</si>
  <si>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</si>
  <si>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</si>
  <si>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</si>
  <si>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</si>
  <si>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</si>
  <si>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</si>
  <si>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</si>
  <si>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</si>
  <si>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</si>
  <si>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</si>
  <si>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</si>
  <si>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</si>
  <si>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</si>
  <si>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</si>
  <si>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</si>
  <si>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</si>
  <si>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</si>
  <si>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</si>
  <si>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</si>
  <si>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</si>
  <si>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</si>
  <si>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</si>
  <si>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</si>
  <si>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</si>
  <si>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</si>
  <si>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</si>
  <si>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</si>
  <si>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</si>
  <si>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</si>
  <si>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</si>
  <si>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</si>
  <si>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</si>
  <si>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</si>
  <si>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</si>
  <si>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</si>
  <si>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</si>
  <si>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</si>
  <si>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</si>
  <si>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</si>
  <si>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</si>
  <si>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</si>
  <si>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</si>
  <si>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</si>
  <si>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</si>
  <si>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</si>
  <si>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</si>
  <si>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</si>
  <si>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</si>
  <si>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</si>
  <si>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</si>
  <si>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</si>
  <si>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</si>
  <si>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</si>
  <si>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</si>
  <si>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</si>
  <si>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</si>
  <si>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</si>
  <si>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</si>
  <si>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</si>
  <si>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</si>
  <si>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</si>
  <si>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</si>
  <si>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</si>
  <si>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</si>
  <si>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</si>
  <si>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</si>
  <si>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</si>
  <si>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</si>
  <si>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</si>
  <si>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</si>
  <si>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</si>
  <si>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</si>
  <si>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</si>
  <si>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</si>
  <si>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</si>
  <si>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</si>
  <si>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</si>
  <si>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</si>
  <si>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</si>
  <si>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</si>
  <si>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</si>
  <si>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</si>
  <si>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</si>
  <si>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</si>
  <si>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</si>
  <si>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</si>
  <si>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</si>
  <si>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</si>
  <si>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</si>
  <si>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</si>
  <si>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</si>
  <si>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</si>
  <si>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</si>
  <si>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</si>
  <si>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</si>
  <si>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</si>
  <si>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</si>
  <si>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</si>
  <si>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</si>
  <si>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</si>
  <si>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</si>
  <si>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</si>
  <si>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</si>
  <si>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</si>
  <si>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</si>
  <si>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</si>
  <si>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</si>
  <si>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</si>
  <si>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</si>
  <si>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</si>
  <si>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</si>
  <si>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</si>
  <si>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</si>
  <si>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</si>
  <si>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</si>
  <si>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</si>
  <si>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</si>
  <si>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</si>
  <si>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</si>
  <si>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</si>
  <si>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</si>
  <si>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</si>
  <si>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</si>
  <si>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</si>
  <si>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</si>
  <si>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</si>
  <si>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</si>
  <si>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</si>
  <si>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</si>
  <si>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</si>
  <si>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</si>
  <si>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</si>
  <si>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</si>
  <si>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</si>
  <si>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</si>
  <si>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</si>
  <si>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</si>
  <si>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</si>
  <si>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</si>
  <si>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</si>
  <si>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</si>
  <si>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</si>
  <si>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</si>
  <si>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</si>
  <si>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</si>
  <si>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</si>
  <si>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</si>
  <si>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</si>
  <si>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</si>
  <si>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</si>
  <si>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</si>
  <si>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</si>
  <si>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</si>
  <si>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</si>
  <si>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</si>
  <si>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</si>
  <si>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</si>
  <si>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</si>
  <si>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</si>
  <si>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</si>
  <si>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</si>
  <si>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</si>
  <si>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</si>
  <si>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</si>
  <si>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</si>
  <si>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</si>
  <si>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</si>
  <si>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</si>
  <si>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</si>
  <si>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</si>
  <si>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</si>
  <si>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</si>
  <si>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</si>
  <si>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</si>
  <si>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</si>
  <si>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</si>
  <si>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</si>
  <si>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</si>
  <si>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</si>
  <si>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</si>
  <si>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</si>
  <si>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</si>
  <si>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</si>
  <si>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</si>
  <si>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</si>
  <si>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</si>
  <si>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</si>
  <si>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</si>
  <si>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</si>
  <si>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</si>
  <si>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</si>
  <si>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</si>
  <si>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</si>
  <si>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</si>
  <si>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</si>
  <si>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</si>
  <si>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</si>
  <si>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</si>
  <si>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</si>
  <si>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</si>
  <si>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</si>
  <si>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</si>
  <si>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</si>
  <si>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</si>
  <si>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</si>
  <si>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</si>
  <si>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</si>
  <si>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</si>
  <si>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</si>
  <si>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</si>
  <si>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</si>
  <si>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</si>
  <si>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</si>
  <si>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</si>
  <si>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</si>
  <si>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</si>
  <si>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</si>
  <si>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</si>
  <si>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</si>
  <si>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</si>
  <si>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</si>
  <si>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</si>
  <si>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</si>
  <si>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</si>
  <si>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</si>
  <si>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</si>
  <si>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</si>
  <si>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</si>
  <si>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</si>
  <si>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</si>
  <si>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</si>
  <si>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</si>
  <si>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</si>
  <si>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</si>
  <si>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</si>
  <si>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</si>
  <si>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</si>
  <si>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</si>
  <si>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</si>
  <si>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</si>
  <si>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</si>
  <si>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</si>
  <si>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</si>
  <si>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</si>
  <si>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</si>
  <si>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</si>
  <si>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</si>
  <si>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</si>
  <si>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</si>
  <si>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</si>
  <si>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</si>
  <si>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</si>
  <si>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</si>
  <si>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</si>
  <si>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</si>
  <si>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</si>
  <si>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</si>
  <si>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</si>
  <si>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</si>
  <si>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</si>
  <si>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</si>
  <si>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</si>
  <si>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</si>
  <si>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</si>
  <si>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</si>
  <si>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</si>
  <si>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</si>
  <si>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</si>
  <si>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</si>
  <si>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</si>
  <si>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</si>
  <si>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</si>
  <si>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</si>
  <si>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</si>
  <si>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</si>
  <si>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</si>
  <si>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</si>
  <si>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</si>
  <si>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</si>
  <si>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</si>
  <si>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</si>
  <si>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</si>
  <si>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</si>
  <si>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</si>
  <si>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</si>
  <si>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</si>
  <si>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</si>
  <si>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</si>
  <si>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</si>
  <si>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</si>
  <si>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</si>
  <si>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</si>
  <si>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</si>
  <si>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</si>
  <si>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</si>
  <si>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</si>
  <si>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</si>
  <si>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</si>
  <si>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</si>
  <si>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</si>
  <si>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</si>
  <si>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</si>
  <si>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</si>
  <si>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</si>
  <si>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</si>
  <si>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</si>
  <si>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</si>
  <si>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</si>
  <si>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</si>
  <si>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</si>
  <si>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</si>
  <si>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</si>
  <si>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</si>
  <si>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</si>
  <si>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</si>
  <si>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</si>
  <si>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</si>
  <si>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</si>
  <si>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</si>
  <si>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</si>
  <si>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</si>
  <si>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</si>
  <si>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</si>
  <si>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</si>
  <si>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</si>
  <si>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</si>
  <si>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</si>
  <si>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</si>
  <si>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</si>
  <si>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</si>
  <si>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</si>
  <si>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</si>
  <si>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</si>
  <si>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</si>
  <si>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</si>
  <si>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</si>
  <si>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</si>
  <si>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</si>
  <si>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</si>
  <si>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</si>
  <si>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</si>
  <si>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</si>
  <si>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</si>
  <si>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</si>
  <si>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</si>
  <si>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</si>
  <si>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</si>
  <si>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</si>
  <si>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</si>
  <si>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</si>
  <si>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</si>
  <si>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</si>
  <si>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</si>
  <si>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</si>
  <si>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</si>
  <si>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</si>
  <si>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</si>
  <si>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</si>
  <si>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</si>
  <si>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</si>
  <si>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</si>
  <si>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</si>
  <si>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</si>
  <si>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</si>
  <si>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</si>
  <si>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</si>
  <si>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</si>
  <si>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</si>
  <si>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</si>
  <si>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</si>
  <si>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</si>
  <si>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</si>
  <si>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</si>
  <si>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</si>
  <si>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</si>
  <si>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</si>
  <si>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</si>
  <si>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</si>
  <si>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</si>
  <si>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</si>
  <si>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</si>
  <si>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</si>
  <si>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</si>
  <si>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</si>
  <si>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</si>
  <si>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</si>
  <si>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</si>
  <si>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</si>
  <si>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</si>
  <si>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</si>
  <si>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</si>
  <si>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</si>
  <si>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</si>
  <si>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</si>
  <si>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</si>
  <si>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</si>
  <si>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</si>
  <si>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</si>
  <si>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</si>
  <si>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</si>
  <si>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</si>
  <si>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</si>
  <si>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</si>
  <si>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</si>
  <si>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</si>
  <si>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</si>
  <si>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</si>
  <si>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</si>
  <si>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</si>
  <si>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</si>
  <si>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</si>
  <si>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</si>
  <si>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</si>
  <si>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</si>
  <si>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</si>
  <si>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</si>
  <si>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</si>
  <si>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</si>
  <si>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</si>
  <si>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</si>
  <si>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</si>
  <si>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</si>
  <si>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</si>
  <si>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</si>
  <si>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</si>
  <si>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</si>
  <si>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</si>
  <si>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</si>
  <si>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</si>
  <si>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</si>
  <si>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</si>
  <si>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</si>
  <si>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</si>
  <si>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</si>
  <si>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</si>
  <si>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</si>
  <si>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</si>
  <si>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</si>
  <si>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</si>
  <si>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</si>
  <si>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</si>
  <si>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</si>
  <si>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</si>
  <si>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</si>
  <si>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</si>
  <si>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</si>
  <si>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</si>
  <si>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</si>
  <si>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</si>
  <si>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</si>
  <si>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</si>
  <si>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</si>
  <si>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</si>
  <si>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</si>
  <si>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</si>
  <si>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</si>
  <si>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</si>
  <si>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</si>
  <si>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</si>
  <si>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</si>
  <si>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</si>
  <si>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</si>
  <si>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</si>
  <si>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</si>
  <si>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</si>
  <si>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</si>
  <si>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</si>
  <si>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</si>
  <si>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</si>
  <si>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</si>
  <si>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</si>
  <si>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</si>
  <si>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</si>
  <si>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</si>
  <si>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</si>
  <si>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</si>
  <si>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</si>
  <si>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</si>
  <si>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</si>
  <si>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</si>
  <si>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</si>
  <si>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</si>
  <si>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</si>
  <si>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</si>
  <si>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</si>
  <si>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</si>
  <si>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</si>
  <si>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</si>
  <si>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</si>
  <si>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</si>
  <si>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</si>
  <si>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</si>
  <si>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</si>
  <si>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</si>
  <si>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</si>
  <si>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</si>
  <si>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</si>
  <si>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</si>
  <si>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</si>
  <si>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</si>
  <si>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</si>
  <si>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</si>
  <si>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</si>
  <si>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</si>
  <si>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</si>
  <si>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</si>
  <si>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</si>
  <si>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</si>
  <si>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</si>
  <si>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</si>
  <si>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</si>
  <si>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</si>
  <si>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</si>
  <si>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</si>
  <si>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</si>
  <si>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</si>
  <si>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</si>
  <si>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</si>
  <si>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</si>
  <si>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</si>
  <si>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</si>
  <si>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</si>
  <si>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</si>
  <si>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</si>
  <si>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</si>
  <si>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</si>
  <si>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</si>
  <si>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</si>
  <si>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</si>
  <si>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</si>
  <si>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</si>
  <si>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</si>
  <si>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</si>
  <si>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</si>
  <si>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</si>
  <si>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</si>
  <si>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</si>
  <si>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</si>
  <si>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</si>
  <si>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</si>
  <si>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</si>
  <si>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</si>
  <si>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</si>
  <si>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</si>
  <si>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</si>
  <si>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</si>
  <si>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</si>
  <si>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</si>
  <si>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</si>
  <si>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</si>
  <si>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</si>
  <si>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</si>
  <si>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</si>
  <si>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</si>
  <si>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</si>
  <si>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</si>
  <si>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</si>
  <si>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</si>
  <si>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</si>
  <si>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</si>
  <si>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</si>
  <si>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</si>
  <si>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</si>
  <si>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</si>
  <si>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</si>
  <si>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</si>
  <si>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</si>
  <si>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</si>
  <si>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</si>
  <si>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</si>
  <si>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</si>
  <si>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</si>
  <si>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</si>
  <si>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</si>
  <si>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</si>
  <si>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</si>
  <si>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</si>
  <si>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</si>
  <si>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</si>
  <si>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</si>
  <si>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</si>
  <si>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</si>
  <si>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</si>
  <si>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</si>
  <si>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</si>
  <si>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</si>
  <si>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</si>
  <si>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</si>
  <si>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</si>
  <si>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</si>
  <si>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</si>
  <si>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</si>
  <si>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</si>
  <si>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</si>
  <si>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</si>
  <si>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</si>
  <si>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</si>
  <si>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</si>
  <si>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</si>
  <si>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</si>
  <si>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</si>
  <si>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</si>
  <si>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</si>
  <si>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</si>
  <si>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</si>
  <si>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</si>
  <si>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</si>
  <si>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</si>
  <si>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</si>
  <si>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</si>
  <si>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</si>
  <si>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</si>
  <si>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</si>
  <si>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</si>
  <si>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</si>
  <si>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</si>
  <si>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</si>
  <si>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</si>
  <si>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</si>
  <si>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</si>
  <si>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</si>
  <si>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</si>
  <si>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</si>
  <si>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</si>
  <si>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</si>
  <si>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</si>
  <si>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</si>
  <si>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</si>
  <si>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</si>
  <si>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</si>
  <si>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</si>
  <si>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</si>
  <si>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</si>
  <si>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</si>
  <si>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</si>
  <si>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</si>
  <si>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</si>
  <si>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</si>
  <si>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</si>
  <si>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</si>
  <si>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</si>
  <si>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</si>
  <si>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</si>
  <si>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</si>
  <si>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</si>
  <si>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</si>
  <si>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</si>
  <si>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</si>
  <si>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</si>
  <si>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</si>
  <si>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</si>
  <si>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</si>
  <si>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</si>
  <si>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</si>
  <si>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</si>
  <si>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</si>
  <si>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</si>
  <si>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</si>
  <si>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</si>
  <si>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</si>
  <si>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</si>
  <si>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</si>
  <si>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</si>
  <si>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</si>
  <si>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</si>
  <si>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</si>
  <si>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</si>
  <si>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</si>
  <si>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</si>
  <si>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</si>
  <si>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</si>
  <si>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</si>
  <si>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</si>
  <si>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</si>
  <si>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</si>
  <si>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</si>
  <si>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</si>
  <si>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</si>
  <si>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</si>
  <si>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</si>
  <si>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</si>
  <si>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</si>
  <si>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</si>
  <si>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</si>
  <si>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</si>
  <si>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</si>
  <si>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</si>
  <si>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</si>
  <si>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</si>
  <si>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</si>
  <si>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</si>
  <si>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</si>
  <si>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</si>
  <si>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</si>
  <si>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</si>
  <si>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</si>
  <si>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</si>
  <si>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</si>
  <si>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</si>
  <si>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</si>
  <si>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</si>
  <si>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</si>
  <si>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</si>
  <si>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</si>
  <si>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</si>
  <si>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</si>
  <si>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</si>
  <si>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</si>
  <si>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</si>
  <si>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</si>
  <si>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</si>
  <si>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</si>
  <si>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</si>
  <si>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</si>
  <si>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</si>
  <si>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</si>
  <si>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</si>
  <si>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</si>
  <si>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</si>
  <si>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</si>
  <si>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</si>
  <si>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</si>
  <si>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</si>
  <si>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</si>
  <si>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</si>
  <si>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</si>
  <si>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</si>
  <si>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</si>
  <si>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</si>
  <si>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</si>
  <si>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</si>
  <si>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</si>
  <si>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</si>
  <si>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</si>
  <si>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</si>
  <si>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</si>
  <si>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</si>
  <si>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</si>
  <si>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</si>
  <si>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</si>
  <si>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</si>
  <si>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</si>
  <si>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</si>
  <si>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</si>
  <si>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</si>
  <si>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</si>
  <si>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</si>
  <si>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</si>
  <si>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</si>
  <si>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</si>
  <si>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</si>
  <si>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</si>
  <si>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</si>
  <si>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</si>
  <si>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</si>
  <si>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</si>
  <si>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</si>
  <si>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</si>
  <si>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</si>
  <si>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</si>
  <si>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</si>
  <si>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</si>
  <si>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</si>
  <si>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</si>
  <si>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</si>
  <si>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</si>
  <si>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</si>
  <si>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</si>
  <si>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</si>
  <si>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</si>
  <si>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</si>
  <si>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</si>
  <si>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</si>
  <si>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</si>
  <si>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</si>
  <si>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</si>
  <si>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</si>
  <si>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</si>
  <si>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</si>
  <si>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</si>
  <si>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</si>
  <si>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</si>
  <si>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</si>
  <si>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</si>
  <si>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</si>
  <si>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</si>
  <si>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</si>
  <si>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</si>
  <si>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</si>
  <si>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</si>
  <si>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</si>
  <si>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</si>
  <si>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</si>
  <si>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</si>
  <si>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</si>
  <si>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</si>
  <si>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</si>
  <si>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</si>
  <si>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</si>
  <si>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</si>
  <si>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</si>
  <si>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</si>
  <si>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</si>
  <si>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</si>
  <si>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</si>
  <si>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</si>
  <si>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</si>
  <si>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</si>
  <si>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</si>
  <si>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</si>
  <si>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</si>
  <si>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</si>
  <si>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</si>
  <si>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</si>
  <si>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</si>
  <si>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</si>
  <si>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</si>
  <si>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</si>
  <si>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</si>
  <si>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</si>
  <si>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</si>
  <si>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</si>
  <si>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</si>
  <si>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</si>
  <si>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</si>
  <si>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</si>
  <si>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</si>
  <si>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</si>
  <si>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</si>
  <si>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</si>
  <si>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</si>
  <si>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</si>
  <si>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</si>
  <si>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</si>
  <si>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</si>
  <si>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</si>
  <si>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</si>
  <si>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</si>
  <si>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</si>
  <si>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</si>
  <si>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</si>
  <si>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</si>
  <si>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</si>
  <si>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</si>
  <si>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</si>
  <si>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</si>
  <si>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</si>
  <si>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</si>
  <si>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</si>
  <si>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</si>
  <si>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</si>
  <si>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</si>
  <si>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</si>
  <si>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</si>
  <si>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</si>
  <si>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</si>
  <si>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</si>
  <si>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</si>
  <si>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</si>
  <si>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</si>
  <si>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</si>
  <si>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</si>
  <si>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</si>
  <si>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</si>
  <si>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</si>
  <si>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</si>
  <si>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</si>
  <si>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</si>
  <si>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</si>
  <si>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</si>
  <si>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</si>
  <si>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</si>
  <si>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</si>
  <si>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</si>
  <si>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</si>
  <si>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</si>
  <si>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</si>
  <si>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</si>
  <si>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</si>
  <si>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</si>
  <si>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</si>
  <si>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</si>
  <si>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</si>
  <si>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</si>
  <si>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</si>
  <si>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</si>
  <si>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</si>
  <si>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</si>
  <si>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</si>
  <si>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</si>
  <si>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</si>
  <si>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</si>
  <si>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</si>
  <si>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</si>
  <si>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</si>
  <si>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</si>
  <si>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</si>
  <si>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</si>
  <si>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</si>
  <si>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</si>
  <si>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</si>
  <si>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</si>
  <si>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</si>
  <si>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</si>
  <si>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</si>
  <si>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</si>
  <si>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</si>
  <si>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</si>
  <si>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</si>
  <si>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</si>
  <si>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</si>
  <si>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</si>
  <si>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</si>
  <si>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</si>
  <si>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</si>
  <si>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</si>
  <si>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</si>
  <si>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</si>
  <si>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</si>
  <si>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</si>
  <si>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</si>
  <si>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</si>
  <si>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</si>
  <si>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</si>
  <si>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</si>
  <si>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</si>
  <si>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</si>
  <si>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</si>
  <si>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</si>
  <si>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</si>
  <si>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</si>
  <si>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</si>
  <si>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</si>
  <si>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</si>
  <si>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</si>
  <si>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</si>
  <si>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</si>
  <si>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</si>
  <si>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</si>
  <si>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</si>
  <si>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</si>
  <si>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</si>
  <si>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</si>
  <si>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</si>
  <si>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</si>
  <si>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</si>
  <si>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</si>
  <si>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</si>
  <si>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</si>
  <si>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</si>
  <si>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</si>
  <si>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</si>
  <si>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</si>
  <si>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</si>
  <si>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</si>
  <si>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</si>
  <si>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</si>
  <si>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</si>
  <si>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</si>
  <si>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</si>
  <si>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</si>
  <si>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</si>
  <si>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</si>
  <si>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</si>
  <si>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</si>
  <si>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</si>
  <si>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</si>
  <si>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</si>
  <si>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</si>
  <si>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</si>
  <si>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</si>
  <si>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</si>
  <si>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</si>
  <si>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</si>
  <si>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</si>
  <si>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</si>
  <si>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</si>
  <si>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</si>
  <si>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</si>
  <si>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</si>
  <si>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</si>
  <si>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</si>
  <si>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</si>
  <si>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</si>
  <si>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</si>
  <si>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</si>
  <si>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</si>
  <si>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</si>
  <si>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</si>
  <si>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</si>
  <si>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</si>
  <si>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</si>
  <si>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</si>
  <si>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</si>
  <si>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</si>
  <si>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</si>
  <si>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</si>
  <si>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</si>
  <si>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</si>
  <si>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</si>
  <si>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</si>
  <si>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</si>
  <si>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</si>
  <si>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</si>
  <si>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</si>
  <si>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</si>
  <si>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</si>
  <si>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</si>
  <si>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</si>
  <si>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</si>
  <si>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</si>
  <si>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</si>
  <si>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</si>
  <si>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</si>
  <si>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</si>
  <si>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</si>
  <si>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</si>
  <si>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</si>
  <si>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</si>
  <si>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</si>
  <si>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</si>
  <si>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</si>
  <si>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</si>
  <si>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</si>
  <si>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</si>
  <si>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</si>
  <si>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</si>
  <si>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</si>
  <si>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</si>
  <si>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</si>
  <si>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</si>
  <si>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</si>
  <si>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</si>
  <si>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</si>
  <si>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</si>
  <si>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</si>
  <si>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</si>
  <si>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</si>
  <si>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</si>
  <si>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</si>
  <si>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</si>
  <si>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</si>
  <si>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</si>
  <si>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</si>
  <si>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</si>
  <si>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</si>
  <si>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</si>
  <si>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</si>
  <si>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</si>
  <si>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</si>
  <si>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</si>
  <si>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</si>
  <si>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</si>
  <si>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</si>
  <si>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</si>
  <si>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</si>
  <si>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</si>
  <si>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</si>
  <si>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</si>
  <si>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</si>
  <si>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</si>
  <si>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</si>
  <si>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</si>
  <si>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</si>
  <si>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</si>
  <si>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</si>
  <si>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</si>
  <si>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</si>
  <si>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</si>
  <si>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</si>
  <si>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</si>
  <si>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</si>
  <si>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</si>
  <si>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</si>
  <si>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</si>
  <si>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</si>
  <si>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</si>
  <si>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</si>
  <si>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</si>
  <si>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</si>
  <si>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</si>
  <si>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</si>
  <si>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</si>
  <si>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</si>
  <si>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</si>
  <si>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</si>
  <si>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</si>
  <si>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</si>
  <si>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</si>
  <si>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</si>
  <si>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</si>
  <si>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</si>
  <si>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</si>
  <si>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</si>
  <si>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</si>
  <si>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</si>
  <si>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</si>
  <si>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</si>
  <si>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</si>
  <si>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</si>
  <si>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</si>
  <si>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</si>
  <si>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</si>
  <si>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</si>
  <si>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</si>
  <si>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</si>
  <si>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</si>
  <si>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</si>
  <si>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</si>
  <si>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</si>
  <si>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</si>
  <si>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</si>
  <si>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</si>
  <si>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</si>
  <si>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</si>
  <si>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</si>
  <si>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</si>
  <si>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</si>
  <si>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</si>
  <si>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</si>
  <si>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</si>
  <si>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</si>
  <si>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</si>
  <si>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</si>
  <si>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</si>
  <si>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</si>
  <si>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</si>
  <si>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</si>
  <si>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</si>
  <si>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</si>
  <si>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</si>
  <si>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</si>
  <si>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</si>
  <si>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</si>
  <si>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</si>
  <si>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</si>
  <si>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</si>
  <si>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</si>
  <si>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</si>
  <si>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</si>
  <si>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</si>
  <si>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</si>
  <si>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</si>
  <si>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</si>
  <si>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</si>
  <si>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</si>
  <si>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</si>
  <si>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</si>
  <si>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</si>
  <si>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</si>
  <si>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</si>
  <si>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</si>
  <si>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</si>
  <si>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</si>
  <si>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</si>
  <si>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</si>
  <si>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</si>
  <si>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</si>
  <si>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</si>
  <si>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</si>
  <si>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</si>
  <si>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</si>
  <si>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</si>
  <si>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</si>
  <si>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</si>
  <si>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</si>
  <si>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</si>
  <si>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</si>
  <si>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</si>
  <si>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</si>
  <si>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</si>
  <si>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</si>
  <si>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</si>
  <si>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</si>
  <si>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</si>
  <si>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</si>
  <si>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</si>
  <si>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</si>
  <si>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</si>
  <si>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</si>
  <si>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</si>
  <si>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</si>
  <si>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</si>
  <si>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</si>
  <si>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</si>
  <si>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</si>
  <si>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</si>
  <si>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</si>
  <si>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</si>
  <si>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</si>
  <si>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</si>
  <si>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</si>
  <si>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</si>
  <si>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</si>
  <si>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</si>
  <si>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</si>
  <si>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</si>
  <si>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</si>
  <si>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</si>
  <si>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</si>
  <si>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</si>
  <si>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</si>
  <si>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</si>
  <si>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</si>
  <si>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</si>
  <si>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</si>
  <si>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</si>
  <si>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</si>
  <si>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</si>
  <si>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</si>
  <si>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</si>
  <si>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</si>
  <si>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</si>
  <si>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</si>
  <si>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</si>
  <si>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</si>
  <si>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</si>
  <si>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</si>
  <si>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</si>
  <si>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</si>
  <si>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</si>
  <si>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</si>
  <si>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</si>
  <si>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</si>
  <si>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</si>
  <si>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</si>
  <si>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</si>
  <si>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</si>
  <si>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</si>
  <si>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</si>
  <si>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</si>
  <si>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</si>
  <si>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</si>
  <si>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</si>
  <si>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</si>
  <si>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</si>
  <si>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</si>
  <si>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</si>
  <si>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</si>
  <si>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</si>
  <si>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</si>
  <si>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</si>
  <si>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</si>
  <si>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</si>
  <si>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</si>
  <si>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</si>
  <si>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</si>
  <si>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</si>
  <si>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</si>
  <si>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</si>
  <si>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</si>
  <si>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</si>
  <si>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</si>
  <si>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</si>
  <si>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</si>
  <si>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</si>
  <si>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</si>
  <si>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</si>
  <si>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</si>
  <si>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</si>
  <si>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</si>
  <si>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</si>
  <si>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</si>
  <si>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</si>
  <si>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</si>
  <si>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</si>
  <si>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</si>
  <si>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</si>
  <si>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</si>
  <si>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</si>
  <si>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</si>
  <si>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</si>
  <si>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</si>
  <si>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</si>
  <si>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</si>
  <si>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</si>
  <si>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</si>
  <si>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</si>
  <si>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</si>
  <si>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</si>
  <si>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</si>
  <si>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</si>
  <si>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</si>
  <si>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</si>
  <si>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</si>
  <si>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</si>
  <si>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</si>
  <si>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</si>
  <si>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</si>
  <si>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</si>
  <si>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</si>
  <si>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</si>
  <si>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</si>
  <si>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</si>
  <si>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</si>
  <si>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</si>
  <si>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</si>
  <si>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</si>
  <si>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</si>
  <si>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</si>
  <si>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</si>
  <si>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</si>
  <si>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</si>
  <si>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</si>
  <si>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</si>
  <si>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</si>
  <si>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</si>
  <si>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</si>
  <si>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</si>
  <si>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</si>
  <si>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</si>
  <si>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</si>
  <si>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</si>
  <si>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</si>
  <si>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</si>
  <si>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</si>
  <si>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</si>
  <si>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</si>
  <si>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</si>
  <si>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</si>
  <si>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</si>
  <si>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</si>
  <si>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</si>
  <si>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</si>
  <si>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</si>
  <si>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</si>
  <si>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</si>
  <si>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</si>
  <si>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</si>
  <si>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</si>
  <si>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</si>
  <si>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</si>
  <si>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</si>
  <si>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</si>
  <si>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</si>
  <si>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</si>
  <si>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</si>
  <si>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</si>
  <si>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</si>
  <si>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</si>
  <si>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</si>
  <si>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</si>
  <si>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</si>
  <si>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</si>
  <si>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</si>
  <si>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</si>
  <si>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</si>
  <si>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</si>
  <si>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</si>
  <si>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</si>
  <si>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</si>
  <si>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</si>
  <si>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</si>
  <si>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</si>
  <si>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</si>
  <si>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</si>
  <si>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</si>
  <si>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</si>
  <si>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</si>
  <si>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</si>
  <si>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</si>
  <si>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</si>
  <si>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</si>
  <si>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</si>
  <si>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</si>
  <si>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</si>
  <si>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</si>
  <si>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</si>
  <si>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</si>
  <si>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</si>
  <si>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</si>
  <si>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</si>
  <si>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</si>
  <si>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</si>
  <si>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</si>
  <si>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</si>
  <si>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</si>
  <si>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</si>
  <si>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</si>
  <si>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</si>
  <si>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</si>
  <si>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</si>
  <si>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</si>
  <si>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</si>
  <si>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</si>
  <si>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</si>
  <si>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</si>
  <si>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</si>
  <si>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</si>
  <si>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</si>
  <si>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</si>
  <si>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</si>
  <si>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</si>
  <si>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</si>
  <si>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</si>
  <si>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</si>
  <si>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</si>
  <si>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</si>
  <si>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</si>
  <si>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</si>
  <si>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</si>
  <si>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</si>
  <si>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</si>
  <si>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</si>
  <si>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</si>
  <si>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</si>
  <si>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</si>
  <si>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</si>
  <si>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</si>
  <si>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</si>
  <si>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</si>
  <si>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</si>
  <si>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</si>
  <si>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</si>
  <si>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</si>
  <si>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</si>
  <si>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</si>
  <si>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</si>
  <si>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</si>
  <si>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</si>
  <si>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</si>
  <si>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</si>
  <si>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</si>
  <si>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</si>
  <si>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</si>
  <si>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</si>
  <si>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</si>
  <si>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</si>
  <si>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</si>
  <si>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</si>
  <si>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</si>
  <si>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</si>
  <si>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</si>
  <si>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</si>
  <si>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</si>
  <si>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</si>
  <si>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</si>
  <si>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</si>
  <si>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</si>
  <si>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</si>
  <si>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</si>
  <si>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</si>
  <si>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</si>
  <si>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</si>
  <si>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</si>
  <si>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</si>
  <si>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</si>
  <si>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</si>
  <si>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</si>
  <si>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</si>
  <si>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</si>
  <si>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</si>
  <si>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</si>
  <si>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</si>
  <si>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</si>
  <si>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</si>
  <si>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</si>
  <si>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</si>
  <si>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</si>
  <si>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</si>
  <si>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</si>
  <si>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</si>
  <si>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</si>
  <si>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</si>
  <si>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</si>
  <si>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</si>
  <si>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</si>
  <si>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</si>
  <si>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</si>
  <si>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</si>
  <si>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</si>
  <si>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</si>
  <si>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</si>
  <si>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</si>
  <si>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</si>
  <si>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</si>
  <si>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</si>
  <si>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</si>
  <si>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</si>
  <si>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</si>
  <si>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</si>
  <si>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</si>
  <si>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</si>
  <si>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</si>
  <si>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</si>
  <si>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</si>
  <si>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</si>
  <si>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</si>
  <si>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</si>
  <si>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</si>
  <si>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</si>
  <si>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</si>
  <si>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</si>
  <si>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</si>
  <si>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</si>
  <si>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</si>
  <si>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</si>
  <si>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</si>
  <si>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</si>
  <si>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</si>
  <si>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</si>
  <si>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</si>
  <si>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</si>
  <si>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</si>
  <si>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</si>
  <si>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</si>
  <si>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</si>
  <si>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</si>
  <si>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</si>
  <si>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</si>
  <si>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</si>
  <si>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</si>
  <si>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</si>
  <si>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</si>
  <si>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</si>
  <si>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</si>
  <si>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</si>
  <si>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</si>
  <si>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</si>
  <si>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</si>
  <si>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</si>
  <si>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</si>
  <si>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</si>
  <si>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</si>
  <si>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</si>
  <si>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</si>
  <si>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</si>
  <si>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</si>
  <si>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</si>
  <si>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</si>
  <si>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</si>
  <si>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</si>
  <si>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</si>
  <si>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</si>
  <si>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</si>
  <si>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</si>
  <si>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</si>
  <si>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</si>
  <si>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</si>
  <si>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</si>
  <si>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</si>
  <si>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</si>
  <si>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</si>
  <si>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</si>
  <si>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</si>
  <si>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</si>
  <si>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</si>
  <si>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</si>
  <si>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</si>
  <si>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</si>
  <si>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</si>
  <si>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</si>
  <si>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</si>
  <si>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</si>
  <si>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</si>
  <si>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</si>
  <si>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</si>
  <si>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</si>
  <si>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</si>
  <si>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</si>
  <si>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</si>
  <si>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</si>
  <si>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</si>
  <si>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</si>
  <si>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</si>
  <si>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</si>
  <si>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</si>
  <si>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</si>
  <si>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</si>
  <si>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</si>
  <si>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</si>
  <si>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</si>
  <si>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</si>
  <si>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</si>
  <si>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</si>
  <si>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</si>
  <si>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</si>
  <si>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</si>
  <si>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</si>
  <si>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</si>
  <si>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</si>
  <si>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</si>
  <si>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</si>
  <si>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</si>
  <si>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</si>
  <si>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</si>
  <si>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</si>
  <si>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</si>
  <si>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</si>
  <si>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</si>
  <si>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</si>
  <si>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</si>
  <si>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</si>
  <si>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</si>
  <si>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</si>
  <si>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</si>
  <si>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</si>
  <si>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</si>
  <si>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</si>
  <si>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</si>
  <si>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</si>
  <si>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</si>
  <si>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</si>
  <si>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</si>
  <si>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</si>
  <si>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</si>
  <si>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</si>
  <si>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</si>
  <si>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</si>
  <si>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</si>
  <si>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</si>
  <si>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</si>
  <si>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</si>
  <si>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</si>
  <si>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</si>
  <si>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</si>
  <si>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</si>
  <si>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</si>
  <si>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</si>
  <si>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</si>
  <si>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</si>
  <si>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</si>
  <si>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</si>
  <si>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</si>
  <si>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</si>
  <si>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</si>
  <si>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</si>
  <si>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</si>
  <si>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</si>
  <si>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</si>
  <si>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</si>
  <si>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</si>
  <si>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</si>
  <si>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</si>
  <si>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</si>
  <si>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</si>
  <si>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</si>
  <si>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</si>
  <si>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</si>
  <si>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</si>
  <si>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</si>
  <si>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</si>
  <si>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</si>
  <si>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</si>
  <si>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</si>
  <si>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</si>
  <si>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</si>
  <si>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</si>
  <si>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</si>
  <si>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</si>
  <si>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</si>
  <si>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</si>
  <si>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</si>
  <si>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</si>
  <si>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</si>
  <si>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</si>
  <si>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</si>
  <si>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</si>
  <si>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</si>
  <si>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</si>
  <si>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</si>
  <si>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</si>
  <si>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</si>
  <si>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</si>
  <si>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</si>
  <si>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</si>
  <si>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</si>
  <si>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</si>
  <si>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</si>
  <si>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</si>
  <si>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</si>
  <si>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</si>
  <si>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</si>
  <si>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</si>
  <si>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</si>
  <si>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</si>
  <si>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</si>
  <si>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</si>
  <si>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</si>
  <si>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</si>
  <si>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</si>
  <si>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</si>
  <si>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</si>
  <si>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</si>
  <si>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</si>
  <si>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</si>
  <si>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</si>
  <si>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</si>
  <si>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</si>
  <si>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</si>
  <si>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</si>
  <si>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</si>
  <si>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</si>
  <si>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</si>
  <si>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</si>
  <si>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</si>
  <si>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</si>
  <si>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</si>
  <si>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</si>
  <si>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</si>
  <si>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</si>
  <si>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</si>
  <si>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</si>
  <si>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</si>
  <si>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</si>
  <si>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</si>
  <si>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</si>
  <si>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</si>
  <si>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</si>
  <si>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</si>
  <si>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</si>
  <si>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</si>
  <si>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</si>
  <si>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</si>
  <si>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</si>
  <si>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</si>
  <si>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</si>
  <si>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</si>
  <si>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</si>
  <si>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</si>
  <si>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</si>
  <si>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</si>
  <si>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</si>
  <si>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</si>
  <si>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</si>
  <si>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</si>
  <si>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</si>
  <si>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</si>
  <si>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</si>
  <si>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</si>
  <si>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</si>
  <si>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</si>
  <si>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</si>
  <si>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</si>
  <si>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</si>
  <si>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</si>
  <si>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</si>
  <si>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</si>
  <si>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</si>
  <si>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</si>
  <si>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</si>
  <si>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</si>
  <si>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</si>
  <si>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</si>
  <si>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</si>
  <si>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</si>
  <si>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</si>
  <si>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</si>
  <si>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</si>
  <si>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</si>
  <si>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</si>
  <si>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</si>
  <si>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</si>
  <si>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</si>
  <si>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</si>
  <si>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</si>
  <si>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</si>
  <si>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</si>
  <si>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</si>
  <si>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</si>
  <si>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</si>
  <si>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</si>
  <si>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</si>
  <si>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</si>
  <si>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</si>
  <si>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</si>
  <si>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</si>
  <si>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</si>
  <si>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</si>
  <si>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</si>
  <si>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</si>
  <si>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</si>
  <si>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</si>
  <si>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</si>
  <si>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</si>
  <si>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</si>
  <si>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</si>
  <si>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</si>
  <si>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</si>
  <si>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</si>
  <si>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</si>
  <si>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</si>
  <si>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</si>
  <si>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</si>
  <si>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</si>
  <si>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</si>
  <si>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</si>
  <si>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</si>
  <si>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</si>
  <si>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</si>
  <si>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</si>
  <si>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</si>
  <si>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</si>
  <si>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</si>
  <si>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</si>
  <si>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</si>
  <si>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</si>
  <si>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</si>
  <si>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</si>
  <si>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</si>
  <si>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</si>
  <si>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</si>
  <si>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</si>
  <si>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</si>
  <si>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</si>
  <si>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</si>
  <si>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</si>
  <si>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</si>
  <si>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</si>
  <si>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</si>
  <si>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</si>
  <si>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</si>
  <si>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</si>
  <si>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</si>
  <si>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</si>
  <si>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</si>
  <si>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</si>
  <si>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</si>
  <si>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</si>
  <si>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</si>
  <si>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</si>
  <si>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</si>
  <si>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</si>
  <si>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</si>
  <si>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</si>
  <si>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</si>
  <si>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</si>
  <si>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</si>
  <si>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</si>
  <si>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</si>
  <si>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</si>
  <si>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</si>
  <si>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</si>
  <si>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</si>
  <si>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</si>
  <si>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</si>
  <si>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</si>
  <si>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</si>
  <si>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</si>
  <si>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</si>
  <si>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</si>
  <si>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</si>
  <si>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</si>
  <si>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</si>
  <si>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</si>
  <si>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</si>
  <si>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</si>
  <si>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</si>
  <si>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</si>
  <si>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</si>
  <si>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</si>
  <si>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</si>
  <si>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</si>
  <si>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</si>
  <si>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</si>
  <si>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</si>
  <si>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</si>
  <si>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</si>
  <si>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</si>
  <si>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</si>
  <si>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</si>
  <si>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</si>
  <si>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</si>
  <si>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</si>
  <si>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</si>
  <si>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</si>
  <si>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</si>
  <si>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</si>
  <si>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</si>
  <si>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</si>
  <si>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</si>
  <si>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</si>
  <si>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</si>
  <si>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</si>
  <si>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</si>
  <si>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</si>
  <si>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</si>
  <si>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</si>
  <si>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</si>
  <si>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</si>
  <si>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</si>
  <si>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</si>
  <si>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</si>
  <si>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</si>
  <si>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</si>
  <si>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</si>
  <si>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</si>
  <si>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</si>
  <si>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</si>
  <si>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</si>
  <si>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</si>
  <si>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</si>
  <si>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</si>
  <si>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</si>
  <si>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</si>
  <si>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</si>
  <si>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</si>
  <si>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</si>
  <si>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</si>
  <si>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</si>
  <si>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</si>
  <si>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</si>
  <si>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</si>
  <si>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</si>
  <si>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</si>
  <si>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</si>
  <si>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</si>
  <si>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</si>
  <si>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</si>
  <si>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</si>
  <si>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</si>
  <si>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</si>
  <si>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</si>
  <si>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</si>
  <si>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</si>
  <si>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</si>
  <si>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</si>
  <si>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</si>
  <si>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</si>
  <si>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</si>
  <si>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</si>
  <si>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</si>
  <si>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</si>
  <si>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</si>
  <si>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</si>
  <si>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</si>
  <si>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</si>
  <si>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</si>
  <si>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</si>
  <si>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</si>
  <si>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</si>
  <si>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</si>
  <si>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</si>
  <si>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</si>
  <si>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</si>
  <si>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</si>
  <si>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</si>
  <si>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</si>
  <si>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</si>
  <si>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</si>
  <si>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</si>
  <si>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</si>
  <si>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</si>
  <si>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</si>
  <si>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</si>
  <si>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</si>
  <si>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</si>
  <si>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</si>
  <si>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</si>
  <si>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</si>
  <si>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</si>
  <si>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</si>
  <si>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</si>
  <si>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</si>
  <si>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</si>
  <si>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</si>
  <si>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</si>
  <si>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</si>
  <si>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</si>
  <si>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</si>
  <si>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</si>
  <si>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</si>
  <si>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</si>
  <si>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</si>
  <si>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</si>
  <si>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</si>
  <si>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</si>
  <si>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</si>
  <si>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</si>
  <si>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</si>
  <si>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</si>
  <si>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</si>
  <si>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</si>
  <si>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</si>
  <si>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</si>
  <si>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</si>
  <si>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</si>
  <si>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</si>
  <si>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</si>
  <si>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</si>
  <si>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</si>
  <si>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</si>
  <si>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</si>
  <si>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</si>
  <si>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</si>
  <si>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</si>
  <si>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</si>
  <si>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</si>
  <si>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</si>
  <si>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</si>
  <si>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</si>
  <si>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</si>
  <si>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</si>
  <si>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</si>
  <si>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</si>
  <si>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</si>
  <si>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</si>
  <si>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</si>
  <si>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</si>
  <si>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</si>
  <si>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</si>
  <si>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</si>
  <si>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</si>
  <si>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</si>
  <si>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</si>
  <si>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</si>
  <si>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</si>
  <si>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</si>
  <si>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</si>
  <si>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</si>
  <si>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</si>
  <si>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</si>
  <si>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</si>
  <si>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</si>
  <si>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</si>
  <si>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</si>
  <si>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</si>
  <si>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</si>
  <si>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</si>
  <si>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</si>
  <si>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</si>
  <si>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</si>
  <si>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</si>
  <si>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</si>
  <si>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</si>
  <si>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</si>
  <si>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</si>
  <si>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</si>
  <si>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</si>
  <si>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</si>
  <si>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</si>
  <si>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</si>
  <si>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</si>
  <si>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</si>
  <si>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</si>
  <si>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</si>
  <si>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</si>
  <si>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</si>
  <si>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</si>
  <si>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</si>
  <si>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</si>
  <si>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</si>
  <si>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</si>
  <si>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</si>
  <si>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</si>
  <si>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</si>
  <si>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</si>
  <si>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</si>
  <si>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</si>
  <si>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</si>
  <si>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</si>
  <si>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</si>
  <si>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</si>
  <si>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</si>
  <si>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</si>
  <si>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</si>
  <si>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</si>
  <si>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</si>
  <si>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</si>
  <si>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</si>
  <si>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</si>
  <si>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</si>
  <si>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</si>
  <si>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</si>
  <si>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</si>
  <si>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</si>
  <si>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</si>
  <si>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</si>
  <si>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</si>
  <si>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</si>
  <si>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</si>
  <si>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</si>
  <si>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</si>
  <si>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</si>
  <si>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</si>
  <si>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</si>
  <si>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</si>
  <si>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</si>
  <si>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</si>
  <si>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</si>
  <si>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</si>
  <si>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</si>
  <si>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</si>
  <si>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</si>
  <si>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</si>
  <si>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</si>
  <si>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</si>
  <si>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</si>
  <si>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</si>
  <si>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</si>
  <si>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</si>
  <si>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</si>
  <si>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</si>
  <si>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</si>
  <si>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</si>
  <si>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</si>
  <si>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</si>
  <si>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</si>
  <si>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</si>
  <si>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</si>
  <si>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</si>
  <si>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</si>
  <si>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</si>
  <si>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</si>
  <si>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</si>
  <si>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</si>
  <si>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</si>
  <si>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</si>
  <si>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</si>
  <si>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</si>
  <si>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</si>
  <si>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</si>
  <si>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</si>
  <si>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</si>
  <si>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</si>
  <si>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</si>
  <si>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</si>
  <si>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</si>
  <si>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</si>
  <si>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</si>
  <si>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</si>
  <si>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</si>
  <si>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</si>
  <si>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</si>
  <si>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</si>
  <si>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</si>
  <si>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</si>
  <si>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</si>
  <si>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</si>
  <si>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</si>
  <si>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</si>
  <si>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</si>
  <si>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</si>
  <si>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</si>
  <si>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</si>
  <si>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</si>
  <si>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</si>
  <si>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</si>
  <si>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</si>
  <si>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</si>
  <si>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</si>
  <si>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</si>
  <si>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</si>
  <si>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</si>
  <si>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</si>
  <si>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</si>
  <si>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</si>
  <si>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</si>
  <si>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</si>
  <si>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</si>
  <si>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</si>
  <si>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</si>
  <si>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</si>
  <si>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</si>
  <si>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</si>
  <si>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</si>
  <si>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</si>
  <si>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</si>
  <si>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</si>
  <si>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</si>
  <si>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</si>
  <si>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</si>
  <si>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</si>
  <si>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</si>
  <si>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</si>
  <si>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</si>
  <si>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</si>
  <si>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</si>
  <si>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</si>
  <si>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</si>
  <si>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</si>
  <si>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</si>
  <si>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</si>
  <si>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</si>
  <si>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</si>
  <si>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</si>
  <si>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</si>
  <si>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</si>
  <si>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</si>
  <si>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</si>
  <si>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</si>
  <si>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</si>
  <si>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</si>
  <si>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</si>
  <si>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</si>
  <si>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</si>
  <si>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</si>
  <si>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</si>
  <si>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</si>
  <si>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</si>
  <si>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</si>
  <si>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</si>
  <si>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</si>
  <si>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</si>
  <si>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</si>
  <si>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</si>
  <si>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</si>
  <si>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</si>
  <si>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</si>
  <si>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</si>
  <si>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</si>
  <si>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</si>
  <si>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</si>
  <si>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</si>
  <si>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</si>
  <si>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</si>
  <si>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</si>
  <si>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</si>
  <si>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</si>
  <si>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</si>
  <si>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</si>
  <si>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</si>
  <si>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</si>
  <si>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</si>
  <si>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</si>
  <si>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</si>
  <si>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</si>
  <si>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</si>
  <si>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</si>
  <si>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</si>
  <si>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</si>
  <si>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</si>
  <si>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</si>
  <si>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</si>
  <si>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</si>
  <si>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</si>
  <si>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</si>
  <si>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</si>
  <si>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</si>
  <si>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</si>
  <si>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</si>
  <si>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</si>
  <si>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</si>
  <si>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</si>
  <si>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</si>
  <si>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</si>
  <si>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</si>
  <si>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</si>
  <si>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</si>
  <si>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</si>
  <si>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</si>
  <si>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</si>
  <si>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</si>
  <si>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</si>
  <si>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</si>
  <si>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</si>
  <si>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</si>
  <si>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</si>
  <si>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</si>
  <si>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</si>
  <si>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</si>
  <si>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</si>
  <si>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</si>
  <si>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</si>
  <si>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</si>
  <si>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</si>
  <si>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</si>
  <si>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</si>
  <si>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</si>
  <si>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</si>
  <si>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</si>
  <si>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</si>
  <si>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</si>
  <si>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</si>
  <si>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</si>
  <si>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</si>
  <si>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</si>
  <si>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</si>
  <si>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</si>
  <si>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</si>
  <si>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</si>
  <si>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</si>
  <si>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</si>
  <si>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</si>
  <si>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</si>
  <si>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</si>
  <si>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</si>
  <si>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</si>
  <si>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</si>
  <si>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</si>
  <si>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</si>
  <si>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</si>
  <si>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</si>
  <si>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</si>
  <si>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</si>
  <si>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</si>
  <si>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</si>
  <si>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</si>
  <si>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</si>
  <si>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</si>
  <si>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</si>
  <si>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</si>
  <si>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</si>
  <si>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</si>
  <si>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</si>
  <si>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</si>
  <si>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</si>
  <si>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</si>
  <si>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</si>
  <si>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</si>
  <si>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</si>
  <si>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</si>
  <si>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</si>
  <si>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</si>
  <si>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</si>
  <si>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</si>
  <si>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</si>
  <si>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</si>
  <si>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</si>
  <si>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</si>
  <si>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</si>
  <si>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</si>
  <si>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</si>
  <si>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</si>
  <si>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</si>
  <si>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</si>
  <si>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</si>
  <si>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</si>
  <si>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</si>
  <si>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</si>
  <si>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</si>
  <si>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</si>
  <si>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</si>
  <si>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</si>
  <si>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</si>
  <si>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</si>
  <si>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</si>
  <si>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</si>
  <si>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</si>
  <si>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</si>
  <si>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</si>
  <si>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</si>
  <si>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</si>
  <si>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</si>
  <si>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</si>
  <si>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</si>
  <si>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</si>
  <si>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</si>
  <si>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</si>
  <si>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</si>
  <si>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</si>
  <si>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</si>
  <si>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</si>
  <si>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</si>
  <si>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</si>
  <si>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</si>
  <si>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</si>
  <si>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</si>
  <si>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</si>
  <si>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</si>
  <si>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</si>
  <si>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</si>
  <si>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</si>
  <si>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</si>
  <si>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</si>
  <si>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</si>
  <si>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</si>
  <si>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</si>
  <si>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</si>
  <si>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</si>
  <si>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</si>
  <si>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</si>
  <si>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</si>
  <si>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</si>
  <si>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</si>
  <si>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</si>
  <si>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</si>
  <si>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</si>
  <si>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</si>
  <si>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</si>
  <si>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</si>
  <si>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</si>
  <si>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</si>
  <si>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</si>
  <si>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</si>
  <si>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</si>
  <si>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</si>
  <si>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</si>
  <si>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</si>
  <si>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</si>
  <si>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</si>
  <si>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</si>
  <si>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</si>
  <si>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</si>
  <si>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</si>
  <si>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</si>
  <si>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</si>
  <si>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</si>
  <si>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</si>
  <si>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</si>
  <si>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</si>
  <si>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</si>
  <si>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</si>
  <si>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</si>
  <si>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</si>
  <si>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</si>
  <si>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</si>
  <si>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</si>
  <si>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</si>
  <si>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</si>
  <si>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</si>
  <si>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</si>
  <si>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</si>
  <si>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</si>
  <si>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</si>
  <si>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</si>
  <si>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</si>
  <si>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</si>
  <si>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</si>
  <si>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</si>
  <si>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</si>
  <si>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</si>
  <si>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</si>
  <si>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</si>
  <si>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</si>
  <si>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</si>
  <si>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</si>
  <si>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</si>
  <si>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</si>
  <si>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</si>
  <si>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</si>
  <si>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</si>
  <si>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</si>
  <si>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</si>
  <si>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</si>
  <si>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</si>
  <si>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</si>
  <si>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</si>
  <si>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</si>
  <si>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</si>
  <si>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</si>
  <si>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</si>
  <si>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</si>
  <si>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</si>
  <si>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</si>
  <si>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</si>
  <si>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</si>
  <si>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</si>
  <si>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</si>
  <si>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</si>
  <si>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</si>
  <si>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</si>
  <si>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</si>
  <si>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</si>
  <si>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</si>
  <si>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</si>
  <si>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</si>
  <si>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</si>
  <si>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</si>
  <si>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</si>
  <si>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</si>
  <si>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</si>
  <si>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</si>
  <si>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</si>
  <si>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</si>
  <si>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</si>
  <si>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</si>
  <si>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</si>
  <si>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</si>
  <si>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</si>
  <si>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</si>
  <si>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</si>
  <si>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</si>
  <si>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</si>
  <si>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</si>
  <si>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</si>
  <si>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</si>
  <si>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</si>
  <si>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</si>
  <si>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</si>
  <si>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</si>
  <si>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</si>
  <si>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</si>
  <si>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</si>
  <si>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</si>
  <si>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</si>
  <si>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</si>
  <si>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</si>
  <si>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</si>
  <si>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</si>
  <si>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</si>
  <si>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</si>
  <si>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</si>
  <si>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</si>
  <si>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</si>
  <si>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</si>
  <si>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</si>
  <si>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</si>
  <si>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</si>
  <si>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</si>
  <si>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</si>
  <si>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</si>
  <si>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</si>
  <si>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</si>
  <si>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</si>
  <si>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</si>
  <si>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</si>
  <si>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</si>
  <si>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</si>
  <si>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</si>
  <si>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</si>
  <si>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</si>
  <si>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</si>
  <si>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</si>
  <si>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</si>
  <si>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</si>
  <si>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</si>
  <si>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</si>
  <si>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</si>
  <si>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</si>
  <si>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</si>
  <si>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</si>
  <si>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</si>
  <si>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</si>
  <si>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</si>
  <si>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</si>
  <si>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</si>
  <si>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</si>
  <si>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</si>
  <si>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</si>
  <si>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</si>
  <si>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</si>
  <si>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</si>
  <si>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</si>
  <si>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</si>
  <si>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</si>
  <si>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</si>
  <si>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</si>
  <si>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</si>
  <si>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</si>
  <si>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</si>
  <si>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</si>
  <si>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</si>
  <si>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</si>
  <si>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</si>
  <si>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</si>
  <si>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</si>
  <si>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</si>
  <si>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</si>
  <si>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</si>
  <si>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</si>
  <si>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</si>
  <si>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</si>
  <si>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</si>
  <si>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</si>
  <si>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</si>
  <si>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</si>
  <si>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</si>
  <si>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</si>
  <si>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</si>
  <si>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</si>
  <si>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</si>
  <si>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</si>
  <si>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</si>
  <si>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</si>
  <si>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</si>
  <si>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</si>
  <si>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</si>
  <si>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</si>
  <si>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</si>
  <si>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</si>
  <si>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</si>
  <si>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</si>
  <si>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</si>
  <si>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</si>
  <si>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</si>
  <si>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</si>
  <si>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</si>
  <si>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</si>
  <si>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</si>
  <si>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</si>
  <si>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</si>
  <si>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</si>
  <si>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</si>
  <si>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</si>
  <si>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</si>
  <si>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</si>
  <si>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</si>
  <si>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</si>
  <si>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</si>
  <si>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</si>
  <si>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</si>
  <si>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</si>
  <si>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</si>
  <si>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</si>
  <si>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</si>
  <si>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</si>
  <si>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</si>
  <si>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</si>
  <si>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</si>
  <si>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</si>
  <si>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</si>
  <si>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</si>
  <si>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</si>
  <si>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</si>
  <si>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</si>
  <si>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</si>
  <si>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</si>
  <si>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</si>
  <si>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</si>
  <si>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</si>
  <si>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</si>
  <si>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</si>
  <si>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</si>
  <si>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</si>
  <si>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</si>
  <si>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</si>
  <si>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</si>
  <si>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</si>
  <si>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</si>
  <si>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</si>
  <si>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</si>
  <si>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</si>
  <si>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</si>
  <si>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</si>
  <si>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</si>
  <si>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</si>
  <si>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</si>
  <si>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</si>
  <si>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</si>
  <si>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</si>
  <si>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</si>
  <si>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</si>
  <si>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</si>
  <si>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</si>
  <si>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</si>
  <si>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</si>
  <si>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</si>
  <si>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</si>
  <si>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</si>
  <si>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</si>
  <si>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</si>
  <si>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</si>
  <si>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</si>
  <si>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</si>
  <si>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</si>
  <si>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</si>
  <si>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</si>
  <si>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</si>
  <si>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</si>
  <si>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</si>
  <si>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</si>
  <si>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</si>
  <si>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</si>
  <si>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</si>
  <si>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</si>
  <si>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</si>
  <si>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</si>
  <si>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</si>
  <si>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</si>
  <si>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</si>
  <si>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</si>
  <si>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</si>
  <si>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</si>
  <si>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</si>
  <si>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</si>
  <si>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</si>
  <si>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</si>
  <si>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</si>
  <si>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</si>
  <si>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</si>
  <si>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</si>
  <si>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</si>
  <si>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</si>
  <si>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</si>
  <si>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</si>
  <si>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</si>
  <si>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</si>
  <si>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</si>
  <si>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</si>
  <si>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</si>
  <si>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</si>
  <si>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</si>
  <si>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</si>
  <si>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</si>
  <si>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</si>
  <si>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</si>
  <si>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</si>
  <si>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</si>
  <si>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</si>
  <si>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</si>
  <si>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</si>
  <si>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</si>
  <si>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</si>
  <si>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</si>
  <si>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</si>
  <si>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</si>
  <si>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</si>
  <si>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</si>
  <si>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</si>
  <si>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</si>
  <si>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</si>
  <si>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</si>
  <si>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</si>
  <si>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</si>
  <si>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</si>
  <si>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</si>
  <si>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</si>
  <si>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</si>
  <si>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</si>
  <si>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</si>
  <si>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</si>
  <si>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</si>
  <si>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</si>
  <si>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</si>
  <si>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</si>
  <si>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</si>
  <si>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</si>
  <si>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</si>
  <si>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</si>
  <si>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</si>
  <si>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</si>
  <si>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</si>
  <si>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</si>
  <si>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</si>
  <si>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</si>
  <si>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</si>
  <si>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</si>
  <si>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</si>
  <si>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</si>
  <si>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</si>
  <si>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</si>
  <si>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</si>
  <si>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</si>
  <si>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</si>
  <si>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</si>
  <si>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</si>
  <si>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</si>
  <si>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</si>
  <si>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</si>
  <si>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</si>
  <si>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</si>
  <si>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</si>
  <si>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</si>
  <si>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</si>
  <si>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</si>
  <si>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</si>
  <si>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</si>
  <si>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</si>
  <si>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</si>
  <si>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</si>
  <si>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</si>
  <si>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</si>
  <si>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</si>
  <si>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</si>
  <si>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</si>
  <si>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</si>
  <si>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</si>
  <si>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</si>
  <si>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</si>
  <si>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</si>
  <si>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</si>
  <si>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</si>
  <si>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</si>
  <si>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</si>
  <si>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</si>
  <si>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</si>
  <si>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</si>
  <si>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</si>
  <si>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</si>
  <si>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</si>
  <si>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</si>
  <si>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</si>
  <si>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</si>
  <si>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</si>
  <si>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</si>
  <si>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</si>
  <si>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</si>
  <si>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</si>
  <si>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</si>
  <si>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</si>
  <si>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</si>
  <si>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</si>
  <si>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</si>
  <si>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</si>
  <si>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</si>
  <si>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</si>
  <si>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</si>
  <si>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</si>
  <si>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</si>
  <si>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</si>
  <si>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</si>
  <si>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</si>
  <si>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</si>
  <si>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</si>
  <si>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</si>
  <si>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</si>
  <si>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</si>
  <si>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</si>
  <si>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</si>
  <si>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</si>
  <si>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</si>
  <si>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</si>
  <si>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</si>
  <si>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</si>
  <si>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</si>
  <si>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</si>
  <si>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</si>
  <si>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</si>
  <si>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</si>
  <si>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</si>
  <si>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</si>
  <si>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</si>
  <si>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</si>
  <si>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</si>
  <si>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</si>
  <si>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</si>
  <si>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</si>
  <si>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</si>
  <si>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</si>
  <si>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</si>
  <si>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</si>
  <si>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</si>
  <si>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</si>
  <si>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</si>
  <si>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</si>
  <si>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</si>
  <si>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</si>
  <si>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</si>
  <si>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</si>
  <si>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</si>
  <si>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</si>
  <si>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</si>
  <si>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</si>
  <si>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</si>
  <si>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</si>
  <si>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</si>
  <si>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</si>
  <si>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</si>
  <si>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</si>
  <si>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</si>
  <si>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</si>
  <si>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</si>
  <si>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</si>
  <si>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</si>
  <si>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</si>
  <si>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</si>
  <si>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</si>
  <si>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</si>
  <si>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</si>
  <si>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</si>
  <si>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</si>
  <si>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</si>
  <si>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</si>
  <si>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</si>
  <si>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</si>
  <si>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</si>
  <si>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</si>
  <si>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</si>
  <si>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</si>
  <si>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</si>
  <si>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</si>
  <si>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</si>
  <si>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</si>
  <si>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</si>
  <si>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</si>
  <si>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</si>
  <si>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</si>
  <si>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</si>
  <si>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</si>
  <si>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</si>
  <si>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</si>
  <si>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</si>
  <si>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</si>
  <si>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</si>
  <si>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</si>
  <si>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</si>
  <si>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</si>
  <si>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</si>
  <si>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</si>
  <si>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</si>
  <si>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</si>
  <si>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</si>
  <si>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</si>
  <si>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</si>
  <si>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</si>
  <si>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</si>
  <si>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</si>
  <si>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</si>
  <si>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</si>
  <si>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</si>
  <si>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</si>
  <si>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</si>
  <si>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</si>
  <si>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</si>
  <si>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</si>
  <si>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</si>
  <si>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</si>
  <si>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</si>
  <si>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</si>
  <si>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</si>
  <si>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</si>
  <si>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</si>
  <si>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</si>
  <si>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</si>
  <si>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</si>
  <si>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</si>
  <si>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</si>
  <si>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</si>
  <si>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</si>
  <si>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</si>
  <si>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</si>
  <si>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</si>
  <si>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</si>
  <si>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</si>
  <si>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</si>
  <si>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</si>
  <si>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</si>
  <si>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</si>
  <si>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</si>
  <si>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</si>
  <si>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</si>
  <si>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</si>
  <si>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</si>
  <si>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</si>
  <si>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</si>
  <si>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</si>
  <si>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</si>
  <si>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</si>
  <si>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</si>
  <si>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</si>
  <si>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</si>
  <si>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</si>
  <si>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</si>
  <si>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</si>
  <si>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</si>
  <si>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</si>
  <si>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</si>
  <si>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</si>
  <si>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</si>
  <si>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</si>
  <si>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</si>
  <si>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</si>
  <si>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</si>
  <si>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</si>
  <si>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</si>
  <si>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</si>
  <si>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</si>
  <si>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</si>
  <si>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</si>
  <si>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</si>
  <si>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</si>
  <si>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</si>
  <si>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</si>
  <si>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</si>
  <si>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</si>
  <si>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</si>
  <si>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</si>
  <si>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</si>
  <si>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</si>
  <si>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</si>
  <si>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</si>
  <si>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</si>
  <si>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</si>
  <si>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</si>
  <si>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</si>
  <si>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</si>
  <si>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</si>
  <si>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</si>
  <si>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</si>
  <si>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</si>
  <si>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</si>
  <si>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</si>
  <si>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</si>
  <si>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</si>
  <si>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</si>
  <si>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</si>
  <si>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</si>
  <si>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</si>
  <si>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</si>
  <si>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</si>
  <si>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</si>
  <si>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</si>
  <si>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</si>
  <si>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</si>
  <si>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</si>
  <si>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</si>
  <si>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</si>
  <si>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</si>
  <si>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</si>
  <si>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</si>
  <si>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</si>
  <si>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</si>
  <si>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</si>
  <si>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</si>
  <si>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</si>
  <si>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</si>
  <si>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</si>
  <si>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</si>
  <si>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</si>
  <si>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</si>
  <si>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</si>
  <si>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</si>
  <si>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</si>
  <si>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</si>
  <si>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</si>
  <si>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</si>
  <si>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</si>
  <si>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</si>
  <si>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</si>
  <si>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</si>
  <si>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</si>
  <si>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</si>
  <si>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</si>
  <si>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</si>
  <si>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</si>
  <si>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</si>
  <si>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</si>
  <si>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</si>
  <si>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</si>
  <si>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</si>
  <si>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</si>
  <si>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</si>
  <si>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</si>
  <si>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</si>
  <si>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</si>
  <si>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</si>
  <si>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</si>
  <si>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</si>
  <si>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</si>
  <si>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</si>
  <si>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</si>
  <si>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</si>
  <si>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</si>
  <si>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</si>
  <si>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</si>
  <si>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</si>
  <si>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</si>
  <si>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</si>
  <si>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</si>
  <si>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</si>
  <si>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</si>
  <si>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</si>
  <si>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</si>
  <si>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</si>
  <si>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</si>
  <si>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</si>
  <si>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</si>
  <si>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</si>
  <si>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</si>
  <si>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</si>
  <si>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</si>
  <si>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</si>
  <si>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</si>
  <si>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</si>
  <si>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</si>
  <si>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</si>
  <si>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</si>
  <si>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</si>
  <si>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</si>
  <si>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</si>
  <si>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</si>
  <si>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</si>
  <si>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</si>
  <si>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</si>
  <si>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</si>
  <si>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</si>
  <si>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</si>
  <si>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</si>
  <si>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</si>
  <si>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</si>
  <si>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</si>
  <si>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</si>
  <si>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</si>
  <si>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</si>
  <si>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</si>
  <si>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</si>
  <si>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</si>
  <si>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</si>
  <si>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</si>
  <si>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</si>
  <si>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</si>
  <si>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</si>
  <si>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</si>
  <si>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</si>
  <si>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</si>
  <si>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</si>
  <si>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</si>
  <si>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</si>
  <si>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</si>
  <si>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</si>
  <si>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</si>
  <si>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</si>
  <si>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</si>
  <si>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</si>
  <si>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</si>
  <si>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</si>
  <si>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</si>
  <si>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</si>
  <si>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</si>
  <si>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</si>
  <si>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</si>
  <si>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</si>
  <si>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</si>
  <si>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</si>
  <si>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</si>
  <si>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</si>
  <si>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</si>
  <si>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</si>
  <si>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</si>
  <si>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</si>
  <si>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</si>
  <si>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</si>
  <si>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</si>
  <si>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</si>
  <si>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</si>
  <si>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</si>
  <si>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</si>
  <si>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</si>
  <si>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</si>
  <si>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</si>
  <si>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</si>
  <si>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</si>
  <si>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</si>
  <si>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</si>
  <si>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</si>
  <si>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</si>
  <si>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</si>
  <si>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</si>
  <si>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</si>
  <si>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</si>
  <si>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</si>
  <si>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</si>
  <si>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</si>
  <si>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</si>
  <si>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</si>
  <si>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</si>
  <si>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</si>
  <si>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</si>
  <si>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</si>
  <si>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</si>
  <si>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</si>
  <si>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</si>
  <si>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</si>
  <si>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</si>
  <si>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</si>
  <si>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</si>
  <si>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</si>
  <si>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</si>
  <si>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</si>
  <si>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</si>
  <si>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</si>
  <si>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</si>
  <si>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</si>
  <si>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</si>
  <si>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</si>
  <si>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</si>
  <si>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</si>
  <si>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</si>
  <si>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</si>
  <si>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</si>
  <si>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</si>
  <si>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</si>
  <si>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</si>
  <si>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</si>
  <si>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</si>
  <si>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</si>
  <si>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</si>
  <si>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</si>
  <si>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</si>
  <si>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</si>
  <si>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</si>
  <si>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</si>
  <si>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</si>
  <si>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</si>
  <si>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</si>
  <si>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</si>
  <si>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</si>
  <si>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</si>
  <si>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</si>
  <si>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</si>
  <si>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</si>
  <si>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</si>
  <si>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</si>
  <si>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</si>
  <si>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</si>
  <si>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</si>
  <si>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</si>
  <si>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</si>
  <si>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</si>
  <si>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</si>
  <si>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</si>
  <si>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</si>
  <si>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</si>
  <si>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</si>
  <si>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</si>
  <si>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</si>
  <si>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</si>
  <si>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</si>
  <si>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</si>
  <si>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</si>
  <si>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</si>
  <si>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</si>
  <si>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</si>
  <si>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</si>
  <si>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</si>
  <si>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</si>
  <si>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</si>
  <si>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</si>
  <si>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</si>
  <si>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</si>
  <si>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</si>
  <si>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</si>
  <si>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</si>
  <si>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</si>
  <si>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</si>
  <si>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</si>
  <si>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</si>
  <si>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</si>
  <si>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</si>
  <si>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</si>
  <si>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</si>
  <si>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</si>
  <si>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</si>
  <si>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</si>
  <si>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</si>
  <si>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</si>
  <si>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</si>
  <si>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</si>
  <si>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</si>
  <si>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</si>
  <si>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</si>
  <si>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</si>
  <si>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</si>
  <si>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</si>
  <si>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</si>
  <si>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</si>
  <si>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</si>
  <si>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</si>
  <si>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</si>
  <si>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</si>
  <si>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</si>
  <si>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</si>
  <si>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</si>
  <si>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</si>
  <si>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</si>
  <si>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</si>
  <si>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</si>
  <si>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</si>
  <si>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</si>
  <si>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</si>
  <si>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</si>
  <si>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</si>
  <si>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</si>
  <si>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</si>
  <si>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</si>
  <si>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</si>
  <si>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</si>
  <si>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</si>
  <si>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</si>
  <si>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</si>
  <si>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</si>
  <si>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</si>
  <si>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</si>
  <si>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</si>
  <si>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</si>
  <si>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</si>
  <si>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</si>
  <si>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</si>
  <si>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</si>
  <si>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</si>
  <si>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</si>
  <si>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</si>
  <si>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</si>
  <si>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</si>
  <si>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</si>
  <si>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</si>
  <si>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</si>
  <si>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</si>
  <si>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</si>
  <si>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</si>
  <si>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</si>
  <si>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</si>
  <si>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</si>
  <si>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</si>
  <si>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</si>
  <si>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</si>
  <si>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</si>
  <si>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</si>
  <si>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</si>
  <si>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</si>
  <si>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</si>
  <si>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</si>
  <si>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</si>
  <si>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</si>
  <si>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</si>
  <si>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</si>
  <si>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</si>
  <si>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</si>
  <si>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</si>
  <si>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</si>
  <si>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</si>
  <si>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</si>
  <si>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</si>
  <si>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</si>
  <si>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</si>
  <si>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</si>
  <si>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</si>
  <si>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</si>
  <si>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</si>
  <si>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</si>
  <si>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</si>
  <si>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</si>
  <si>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</si>
  <si>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</si>
  <si>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</si>
  <si>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</si>
  <si>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</si>
  <si>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</si>
  <si>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</si>
  <si>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</si>
  <si>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</si>
  <si>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</si>
  <si>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</si>
  <si>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</si>
  <si>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</si>
  <si>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</si>
  <si>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</si>
  <si>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</si>
  <si>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</si>
  <si>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</si>
  <si>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</si>
  <si>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</si>
  <si>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</si>
  <si>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</si>
  <si>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</si>
  <si>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</si>
  <si>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</si>
  <si>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</si>
  <si>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</si>
  <si>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</si>
  <si>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</si>
  <si>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</si>
  <si>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</si>
  <si>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</si>
  <si>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</si>
  <si>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</si>
  <si>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</si>
  <si>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</si>
  <si>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</si>
  <si>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</si>
  <si>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</si>
  <si>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</si>
  <si>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</si>
  <si>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</si>
  <si>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</si>
  <si>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</si>
  <si>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</si>
  <si>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</si>
  <si>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</si>
  <si>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</si>
  <si>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</si>
  <si>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</si>
  <si>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</si>
  <si>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</si>
  <si>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</si>
  <si>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</si>
  <si>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</si>
  <si>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</si>
  <si>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</si>
  <si>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</si>
  <si>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</si>
  <si>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</si>
  <si>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</si>
  <si>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</si>
  <si>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</si>
  <si>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</si>
  <si>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</si>
  <si>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</si>
  <si>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</si>
  <si>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</si>
  <si>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</si>
  <si>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</si>
  <si>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</si>
  <si>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</si>
  <si>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</si>
  <si>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</si>
  <si>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</si>
  <si>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</si>
  <si>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</si>
  <si>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</si>
  <si>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</si>
  <si>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</si>
  <si>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</si>
  <si>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</si>
  <si>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</si>
  <si>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</si>
  <si>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</si>
  <si>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</si>
  <si>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</si>
  <si>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</si>
  <si>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</si>
  <si>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</si>
  <si>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</si>
  <si>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</si>
  <si>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</si>
  <si>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</si>
  <si>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</si>
  <si>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</si>
  <si>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</si>
  <si>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</si>
  <si>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</si>
  <si>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</si>
  <si>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</si>
  <si>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</si>
  <si>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</si>
  <si>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</si>
  <si>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</si>
  <si>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</si>
  <si>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</si>
  <si>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</si>
  <si>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</si>
  <si>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</si>
  <si>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</si>
  <si>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</si>
  <si>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</si>
  <si>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</si>
  <si>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</si>
  <si>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</si>
  <si>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</si>
  <si>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</si>
  <si>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</si>
  <si>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</si>
  <si>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</si>
  <si>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</si>
  <si>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</si>
  <si>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</si>
  <si>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</si>
  <si>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</si>
  <si>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</si>
  <si>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</si>
  <si>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</si>
  <si>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</si>
  <si>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</si>
  <si>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</si>
  <si>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</si>
  <si>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</si>
  <si>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</si>
  <si>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</si>
  <si>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</si>
  <si>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</si>
  <si>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</si>
  <si>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</si>
  <si>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</si>
  <si>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</si>
  <si>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</si>
  <si>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</si>
  <si>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</si>
  <si>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</si>
  <si>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</si>
  <si>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</si>
  <si>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</si>
  <si>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</si>
  <si>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</si>
  <si>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</si>
  <si>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</si>
  <si>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</si>
  <si>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</si>
  <si>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</si>
  <si>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</si>
  <si>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</si>
  <si>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</si>
  <si>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</si>
  <si>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</si>
  <si>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</si>
  <si>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</si>
  <si>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</si>
  <si>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</si>
  <si>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</si>
  <si>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</si>
  <si>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</si>
  <si>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</si>
  <si>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</si>
  <si>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</si>
  <si>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</si>
  <si>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</si>
  <si>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</si>
  <si>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</si>
  <si>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</si>
  <si>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</si>
  <si>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</si>
  <si>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</si>
  <si>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</si>
  <si>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</si>
  <si>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</si>
  <si>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</si>
  <si>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</si>
  <si>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</si>
  <si>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</si>
  <si>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</si>
  <si>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</si>
  <si>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</si>
  <si>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</si>
  <si>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</si>
  <si>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</si>
  <si>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</si>
  <si>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</si>
  <si>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</si>
  <si>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</si>
  <si>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</si>
  <si>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</si>
  <si>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</si>
  <si>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</si>
  <si>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</si>
  <si>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</si>
  <si>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</si>
  <si>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</si>
  <si>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</si>
  <si>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</si>
  <si>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</si>
  <si>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</si>
  <si>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</si>
  <si>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</si>
  <si>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</si>
  <si>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</si>
  <si>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</si>
  <si>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</si>
  <si>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</si>
  <si>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</si>
  <si>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</si>
  <si>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</si>
  <si>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</si>
  <si>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</si>
  <si>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</si>
  <si>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</si>
  <si>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</si>
  <si>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</si>
  <si>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</si>
  <si>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</si>
  <si>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</si>
  <si>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</si>
  <si>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</si>
  <si>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</si>
  <si>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</si>
  <si>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</si>
  <si>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</si>
  <si>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</si>
  <si>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</si>
  <si>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</si>
  <si>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</si>
  <si>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</si>
  <si>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</si>
  <si>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</si>
  <si>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</si>
  <si>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</si>
  <si>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</si>
  <si>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</si>
  <si>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</si>
  <si>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</si>
  <si>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</si>
  <si>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</si>
  <si>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</si>
  <si>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</si>
  <si>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</si>
  <si>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</si>
  <si>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</si>
  <si>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</si>
  <si>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</si>
  <si>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</si>
  <si>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</si>
  <si>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</si>
  <si>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</si>
  <si>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</si>
  <si>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</si>
  <si>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</si>
  <si>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</si>
  <si>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</si>
  <si>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</si>
  <si>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</si>
  <si>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</si>
  <si>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</si>
  <si>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</si>
  <si>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</si>
  <si>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</si>
  <si>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</si>
  <si>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</si>
  <si>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</si>
  <si>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</si>
  <si>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</si>
  <si>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</si>
  <si>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</si>
  <si>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</si>
  <si>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</si>
  <si>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</si>
  <si>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</si>
  <si>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</si>
  <si>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</si>
  <si>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</si>
  <si>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</si>
  <si>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</si>
  <si>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</si>
  <si>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</si>
  <si>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</si>
  <si>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</si>
  <si>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</si>
  <si>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</si>
  <si>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</si>
  <si>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</si>
  <si>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</si>
  <si>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</si>
  <si>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</si>
  <si>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</si>
  <si>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</si>
  <si>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</si>
  <si>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</si>
  <si>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</si>
  <si>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</si>
  <si>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</si>
  <si>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</si>
  <si>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</si>
  <si>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</si>
  <si>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</si>
  <si>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</si>
  <si>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</si>
  <si>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</si>
  <si>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</si>
  <si>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</si>
  <si>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</si>
  <si>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</si>
  <si>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</si>
  <si>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</si>
  <si>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</si>
  <si>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</si>
  <si>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</si>
  <si>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</si>
  <si>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</si>
  <si>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</si>
  <si>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</si>
  <si>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</si>
  <si>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</si>
  <si>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</si>
  <si>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</si>
  <si>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</si>
  <si>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</si>
  <si>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</si>
  <si>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</si>
  <si>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</si>
  <si>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</si>
  <si>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</si>
  <si>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</si>
  <si>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</si>
  <si>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</si>
  <si>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</si>
  <si>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</si>
  <si>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</si>
  <si>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</si>
  <si>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</si>
  <si>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</si>
  <si>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</si>
  <si>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</si>
  <si>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</si>
  <si>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</si>
  <si>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</si>
  <si>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</si>
  <si>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</si>
  <si>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</si>
  <si>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</si>
  <si>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</si>
  <si>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</si>
  <si>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</si>
  <si>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</si>
  <si>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</si>
  <si>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</si>
  <si>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</si>
  <si>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</si>
  <si>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</si>
  <si>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</si>
  <si>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</si>
  <si>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</si>
  <si>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</si>
  <si>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</si>
  <si>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</si>
  <si>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</si>
  <si>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</si>
  <si>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</si>
  <si>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</si>
  <si>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</si>
  <si>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</si>
  <si>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</si>
  <si>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</si>
  <si>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</si>
  <si>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</si>
  <si>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</si>
  <si>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</si>
  <si>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</si>
  <si>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</si>
  <si>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</si>
  <si>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</si>
  <si>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</si>
  <si>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</si>
  <si>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</si>
  <si>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</si>
  <si>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</si>
  <si>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</si>
  <si>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</si>
  <si>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</si>
  <si>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</si>
  <si>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</si>
  <si>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</si>
  <si>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</si>
  <si>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</si>
  <si>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</si>
  <si>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</si>
  <si>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</si>
  <si>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</si>
  <si>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</si>
  <si>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</si>
  <si>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</si>
  <si>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</si>
  <si>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</si>
  <si>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</si>
  <si>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</si>
  <si>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</si>
  <si>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</si>
  <si>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</si>
  <si>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</si>
  <si>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</si>
  <si>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</si>
  <si>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</si>
  <si>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</si>
  <si>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</si>
  <si>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</si>
  <si>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</si>
  <si>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</si>
  <si>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</si>
  <si>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</si>
  <si>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</si>
  <si>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</si>
  <si>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</si>
  <si>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</si>
  <si>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</si>
  <si>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</si>
  <si>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</si>
  <si>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</si>
  <si>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</si>
  <si>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</si>
  <si>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</si>
  <si>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</si>
  <si>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</si>
  <si>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</si>
  <si>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</si>
  <si>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</si>
  <si>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</si>
  <si>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</si>
  <si>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</si>
  <si>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</si>
  <si>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</si>
  <si>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</si>
  <si>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</si>
  <si>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</si>
  <si>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</si>
  <si>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</si>
  <si>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</si>
  <si>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</si>
  <si>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</si>
  <si>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</si>
  <si>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</si>
  <si>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</si>
  <si>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</si>
  <si>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</si>
  <si>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</si>
  <si>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</si>
  <si>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</si>
  <si>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</si>
  <si>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</si>
  <si>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</si>
  <si>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</si>
  <si>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</si>
  <si>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</si>
  <si>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</si>
  <si>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</si>
  <si>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</si>
  <si>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</si>
  <si>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</si>
  <si>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</si>
  <si>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</si>
  <si>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</si>
  <si>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</si>
  <si>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</si>
  <si>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</si>
  <si>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</si>
  <si>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</si>
  <si>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</si>
  <si>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</si>
  <si>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</si>
  <si>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</si>
  <si>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</si>
  <si>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</si>
  <si>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</si>
  <si>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</si>
  <si>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</si>
  <si>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</si>
  <si>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</si>
  <si>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</si>
  <si>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</si>
  <si>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</si>
  <si>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</si>
  <si>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</si>
  <si>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</si>
  <si>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</si>
  <si>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</si>
  <si>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</si>
  <si>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</si>
  <si>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</si>
  <si>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</si>
  <si>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</si>
  <si>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</si>
  <si>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</si>
  <si>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</si>
  <si>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</si>
  <si>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</si>
  <si>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</si>
  <si>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</si>
  <si>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</si>
  <si>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</si>
  <si>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</si>
  <si>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</si>
  <si>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</si>
  <si>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</si>
  <si>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</si>
  <si>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</si>
  <si>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</si>
  <si>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</si>
  <si>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</si>
  <si>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</si>
  <si>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</si>
  <si>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</si>
  <si>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</si>
  <si>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</si>
  <si>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</si>
  <si>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</si>
  <si>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</si>
  <si>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</si>
  <si>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</si>
  <si>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</si>
  <si>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</si>
  <si>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</si>
  <si>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</si>
  <si>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</si>
  <si>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</si>
  <si>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</si>
  <si>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</si>
  <si>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</si>
  <si>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</si>
  <si>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</si>
  <si>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</si>
  <si>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</si>
  <si>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</si>
  <si>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</si>
  <si>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</si>
  <si>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</si>
  <si>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</si>
  <si>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</si>
  <si>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</si>
  <si>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</si>
  <si>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</si>
  <si>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</si>
  <si>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</si>
  <si>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</si>
  <si>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</si>
  <si>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</si>
  <si>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</si>
  <si>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</si>
  <si>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</si>
  <si>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</si>
  <si>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</si>
  <si>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</si>
  <si>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</si>
  <si>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</si>
  <si>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</si>
  <si>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</si>
  <si>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</si>
  <si>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</si>
  <si>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</si>
  <si>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</si>
  <si>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</si>
  <si>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</si>
  <si>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</si>
  <si>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</si>
  <si>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</si>
  <si>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</si>
  <si>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</si>
  <si>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</si>
  <si>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</si>
  <si>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</si>
  <si>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</si>
  <si>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</si>
  <si>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</si>
  <si>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</si>
  <si>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</si>
  <si>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</si>
  <si>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</si>
  <si>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</si>
  <si>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</si>
  <si>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</si>
  <si>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</si>
  <si>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</si>
  <si>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</si>
  <si>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</si>
  <si>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</si>
  <si>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</si>
  <si>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</si>
  <si>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</si>
  <si>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</si>
  <si>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</si>
  <si>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</si>
  <si>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</si>
  <si>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</si>
  <si>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</si>
  <si>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</si>
  <si>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</si>
  <si>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</si>
  <si>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</si>
  <si>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</si>
  <si>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</si>
  <si>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</si>
  <si>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</si>
  <si>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</si>
  <si>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</si>
  <si>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</si>
  <si>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</si>
  <si>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</si>
  <si>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</si>
  <si>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</si>
  <si>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</si>
  <si>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</si>
  <si>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</si>
  <si>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</si>
  <si>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</si>
  <si>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</si>
  <si>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</si>
  <si>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</si>
  <si>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</si>
  <si>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</si>
  <si>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</si>
  <si>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</si>
  <si>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</si>
  <si>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</si>
  <si>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</si>
  <si>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</si>
  <si>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</si>
  <si>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</si>
  <si>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</si>
  <si>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</si>
  <si>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</si>
  <si>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</si>
  <si>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</si>
  <si>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</si>
  <si>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</si>
  <si>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</si>
  <si>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</si>
  <si>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</si>
  <si>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</si>
  <si>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</si>
  <si>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</si>
  <si>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</si>
  <si>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</si>
  <si>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</si>
  <si>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</si>
  <si>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</si>
  <si>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</si>
  <si>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</si>
  <si>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</si>
  <si>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</si>
  <si>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</si>
  <si>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</si>
  <si>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</si>
  <si>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</si>
  <si>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</si>
  <si>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</si>
  <si>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</si>
  <si>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</si>
  <si>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</si>
  <si>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</si>
  <si>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</si>
  <si>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</si>
  <si>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</si>
  <si>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</si>
  <si>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</si>
  <si>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</si>
  <si>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</si>
  <si>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</si>
  <si>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</si>
  <si>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</si>
  <si>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</si>
  <si>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</si>
  <si>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</si>
  <si>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</si>
  <si>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</si>
  <si>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</si>
  <si>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</si>
  <si>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</si>
  <si>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</si>
  <si>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</si>
  <si>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</si>
  <si>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</si>
  <si>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</si>
  <si>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</si>
  <si>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</si>
  <si>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</si>
  <si>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</si>
  <si>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</si>
  <si>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</si>
  <si>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</si>
  <si>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</si>
  <si>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</si>
  <si>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</si>
  <si>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</si>
  <si>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</si>
  <si>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</si>
  <si>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</si>
  <si>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</si>
  <si>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</si>
  <si>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</si>
  <si>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</si>
  <si>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</si>
  <si>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</si>
  <si>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</si>
  <si>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</si>
  <si>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</si>
  <si>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</si>
  <si>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</si>
  <si>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</si>
  <si>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</si>
  <si>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</si>
  <si>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</si>
  <si>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</si>
  <si>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</si>
  <si>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</si>
  <si>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</si>
  <si>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</si>
  <si>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</si>
  <si>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</si>
  <si>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</si>
  <si>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</si>
  <si>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</si>
  <si>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</si>
  <si>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</si>
  <si>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</si>
  <si>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</si>
  <si>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</si>
  <si>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</si>
  <si>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</si>
  <si>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</si>
  <si>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</si>
  <si>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</si>
  <si>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</si>
  <si>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</si>
  <si>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</si>
  <si>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</si>
  <si>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</si>
  <si>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</si>
  <si>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</si>
  <si>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</si>
  <si>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</si>
  <si>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</si>
  <si>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</si>
  <si>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</si>
  <si>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</si>
  <si>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</si>
  <si>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</si>
  <si>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</si>
  <si>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</si>
  <si>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</si>
  <si>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</si>
  <si>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</si>
  <si>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</si>
  <si>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</si>
  <si>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</si>
  <si>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</si>
  <si>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</si>
  <si>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</si>
  <si>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</si>
  <si>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</si>
  <si>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</si>
  <si>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</si>
  <si>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</si>
  <si>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</si>
  <si>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</si>
  <si>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</si>
  <si>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</si>
  <si>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</si>
  <si>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</si>
  <si>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</si>
  <si>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</si>
  <si>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</si>
  <si>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</si>
  <si>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</si>
  <si>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</si>
  <si>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</si>
  <si>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</si>
  <si>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</si>
  <si>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</si>
  <si>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</si>
  <si>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</si>
  <si>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</si>
  <si>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</si>
  <si>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</si>
  <si>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</si>
  <si>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</si>
  <si>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</si>
  <si>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</si>
  <si>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</si>
  <si>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</si>
  <si>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</si>
  <si>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</si>
  <si>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</si>
  <si>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</si>
  <si>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</si>
  <si>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</si>
  <si>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</si>
  <si>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</si>
  <si>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</si>
  <si>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</si>
  <si>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</si>
  <si>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</si>
  <si>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</si>
  <si>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</si>
  <si>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</si>
  <si>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</si>
  <si>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</si>
  <si>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</si>
  <si>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</si>
  <si>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</si>
  <si>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</si>
  <si>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</si>
  <si>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</si>
  <si>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</si>
  <si>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</si>
  <si>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</si>
  <si>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</si>
  <si>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</si>
  <si>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</si>
  <si>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</si>
  <si>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</si>
  <si>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</si>
  <si>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</si>
  <si>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</si>
  <si>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</si>
  <si>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</si>
  <si>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</si>
  <si>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</si>
  <si>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</si>
  <si>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</si>
  <si>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</si>
  <si>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</si>
  <si>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</si>
  <si>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</si>
  <si>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</si>
  <si>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</si>
  <si>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</si>
  <si>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</si>
  <si>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</si>
  <si>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</si>
  <si>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</si>
  <si>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</si>
  <si>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</si>
  <si>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</si>
  <si>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</si>
  <si>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</si>
  <si>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</si>
  <si>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</si>
  <si>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</si>
  <si>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</si>
  <si>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</si>
  <si>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</si>
  <si>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</si>
  <si>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</si>
  <si>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</si>
  <si>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</si>
  <si>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</si>
  <si>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</si>
  <si>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</si>
  <si>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</si>
  <si>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</si>
  <si>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</si>
  <si>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</si>
  <si>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</si>
  <si>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</si>
  <si>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</si>
  <si>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</si>
  <si>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</si>
  <si>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</si>
  <si>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</si>
  <si>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</si>
  <si>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</si>
  <si>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</si>
  <si>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</si>
  <si>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</si>
  <si>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</si>
  <si>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</si>
  <si>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</si>
  <si>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</si>
  <si>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</si>
  <si>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</si>
  <si>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</si>
  <si>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</si>
  <si>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</si>
  <si>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</si>
  <si>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</si>
  <si>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</si>
  <si>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</si>
  <si>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</si>
  <si>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</si>
  <si>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</si>
  <si>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</si>
  <si>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</si>
  <si>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</si>
  <si>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</si>
  <si>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</si>
  <si>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</si>
  <si>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</si>
  <si>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</si>
  <si>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</si>
  <si>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</si>
  <si>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</si>
  <si>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</si>
  <si>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</si>
  <si>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</si>
  <si>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</si>
  <si>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</si>
  <si>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</si>
  <si>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</si>
  <si>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</si>
  <si>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</si>
  <si>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</si>
  <si>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</si>
  <si>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</si>
  <si>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</si>
  <si>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</si>
  <si>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</si>
  <si>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</si>
  <si>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</si>
  <si>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</si>
  <si>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</si>
  <si>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</si>
  <si>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</si>
  <si>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</si>
  <si>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</si>
  <si>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</si>
  <si>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</si>
  <si>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</si>
  <si>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</si>
  <si>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</si>
  <si>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</si>
  <si>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</si>
  <si>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</si>
  <si>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</si>
  <si>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</si>
  <si>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</si>
  <si>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</si>
  <si>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</si>
  <si>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</si>
  <si>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</si>
  <si>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</si>
  <si>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</si>
  <si>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</si>
  <si>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</si>
  <si>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</si>
  <si>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</si>
  <si>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</si>
  <si>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</si>
  <si>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</si>
  <si>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</si>
  <si>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</si>
  <si>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</si>
  <si>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</si>
  <si>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</si>
  <si>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</si>
  <si>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</si>
  <si>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</si>
  <si>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</si>
  <si>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</si>
  <si>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</si>
  <si>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</si>
  <si>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</si>
  <si>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</si>
  <si>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</si>
  <si>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</si>
  <si>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</si>
  <si>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</si>
  <si>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</si>
  <si>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</si>
  <si>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</si>
  <si>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</si>
  <si>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</si>
  <si>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</si>
  <si>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</si>
  <si>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</si>
  <si>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</si>
  <si>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</si>
  <si>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</si>
  <si>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</si>
  <si>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</si>
  <si>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</si>
  <si>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</si>
  <si>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</si>
  <si>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</si>
  <si>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</si>
  <si>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</si>
  <si>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</si>
  <si>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</si>
  <si>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</si>
  <si>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</si>
  <si>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</si>
  <si>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</si>
  <si>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</si>
  <si>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</si>
  <si>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</si>
  <si>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</si>
  <si>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</si>
  <si>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</si>
  <si>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</si>
  <si>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</si>
  <si>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</si>
  <si>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</si>
  <si>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</si>
  <si>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</si>
  <si>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</si>
  <si>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</si>
  <si>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</si>
  <si>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</si>
  <si>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</si>
  <si>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</si>
  <si>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</si>
  <si>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</si>
  <si>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</si>
  <si>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</si>
  <si>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</si>
  <si>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</si>
  <si>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</si>
  <si>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</si>
  <si>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</si>
  <si>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</si>
  <si>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</si>
  <si>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</si>
  <si>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</si>
  <si>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</si>
  <si>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</si>
  <si>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</si>
  <si>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</si>
  <si>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</si>
  <si>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</si>
  <si>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</si>
  <si>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</si>
  <si>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</si>
  <si>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</si>
  <si>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</si>
  <si>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</si>
  <si>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</si>
  <si>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</si>
  <si>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</si>
  <si>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</si>
  <si>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</si>
  <si>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</si>
  <si>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</si>
  <si>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</si>
  <si>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</si>
  <si>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</si>
  <si>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</si>
  <si>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</si>
  <si>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</si>
  <si>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</si>
  <si>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</si>
  <si>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</si>
  <si>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</si>
  <si>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</si>
  <si>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</si>
  <si>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</si>
  <si>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</si>
  <si>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</si>
  <si>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</si>
  <si>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</si>
  <si>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</si>
  <si>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</si>
  <si>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</si>
  <si>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</si>
  <si>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</si>
  <si>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</si>
  <si>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</si>
  <si>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</si>
  <si>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</si>
  <si>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</si>
  <si>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</si>
  <si>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</si>
  <si>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</si>
  <si>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</si>
  <si>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</si>
  <si>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</si>
  <si>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</si>
  <si>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</si>
  <si>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</si>
  <si>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</si>
  <si>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</si>
  <si>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</si>
  <si>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</si>
  <si>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</si>
  <si>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</si>
  <si>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</si>
  <si>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</si>
  <si>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</si>
  <si>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</si>
  <si>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</si>
  <si>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</si>
  <si>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</si>
  <si>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</si>
  <si>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</si>
  <si>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</si>
  <si>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</si>
  <si>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</si>
  <si>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</si>
  <si>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</si>
  <si>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</si>
  <si>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</si>
  <si>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</si>
  <si>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</si>
  <si>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</si>
  <si>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</si>
  <si>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</si>
  <si>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</si>
  <si>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</si>
  <si>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</si>
  <si>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</si>
  <si>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</si>
  <si>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</si>
  <si>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</si>
  <si>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</si>
  <si>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</si>
  <si>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</si>
  <si>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</si>
  <si>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</si>
  <si>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</si>
  <si>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</si>
  <si>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</si>
  <si>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</si>
  <si>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</si>
  <si>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</si>
  <si>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</si>
  <si>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</si>
  <si>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</si>
  <si>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</si>
  <si>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</si>
  <si>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</si>
  <si>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</si>
  <si>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</si>
  <si>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</si>
  <si>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</si>
  <si>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</si>
  <si>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</si>
  <si>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</si>
  <si>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</si>
  <si>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</si>
  <si>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</si>
  <si>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</si>
  <si>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</si>
  <si>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</si>
  <si>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</si>
  <si>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</si>
  <si>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</si>
  <si>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</si>
  <si>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</si>
  <si>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</si>
  <si>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</si>
  <si>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</si>
  <si>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</si>
  <si>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</si>
  <si>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</si>
  <si>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</si>
  <si>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</si>
  <si>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</si>
  <si>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</si>
  <si>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</si>
  <si>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</si>
  <si>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</si>
  <si>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</si>
  <si>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</si>
  <si>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</si>
  <si>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</si>
  <si>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</si>
  <si>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</si>
  <si>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</si>
  <si>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</si>
  <si>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</si>
  <si>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</si>
  <si>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</si>
  <si>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</si>
  <si>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</si>
  <si>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</si>
  <si>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</si>
  <si>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</si>
  <si>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</si>
  <si>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</si>
  <si>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</si>
  <si>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</si>
  <si>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</si>
  <si>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</si>
  <si>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</si>
  <si>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</si>
  <si>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</si>
  <si>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</si>
  <si>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</si>
  <si>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</si>
  <si>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</si>
  <si>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</si>
  <si>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</si>
  <si>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</si>
  <si>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</si>
  <si>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</si>
  <si>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</si>
  <si>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</si>
  <si>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</si>
  <si>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</si>
  <si>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</si>
  <si>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</si>
  <si>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</si>
  <si>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</si>
  <si>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</si>
  <si>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</si>
  <si>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</si>
  <si>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</si>
  <si>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</si>
  <si>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</si>
  <si>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</si>
  <si>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</si>
  <si>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</si>
  <si>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</si>
  <si>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</si>
  <si>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</si>
  <si>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</si>
  <si>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</si>
  <si>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</si>
  <si>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</si>
  <si>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</si>
  <si>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</si>
  <si>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</si>
  <si>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</si>
  <si>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</si>
  <si>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</si>
  <si>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</si>
  <si>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</si>
  <si>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</si>
  <si>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</si>
  <si>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</si>
  <si>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</si>
  <si>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</si>
  <si>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</si>
  <si>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</si>
  <si>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</si>
  <si>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</si>
  <si>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</si>
  <si>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</si>
  <si>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</si>
  <si>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</si>
  <si>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</si>
  <si>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</si>
  <si>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</si>
  <si>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</si>
  <si>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</si>
  <si>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</si>
  <si>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</si>
  <si>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</si>
  <si>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</si>
  <si>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</si>
  <si>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</si>
  <si>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</si>
  <si>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</si>
  <si>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</si>
  <si>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</si>
  <si>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</si>
  <si>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</si>
  <si>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</si>
  <si>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</si>
  <si>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</si>
  <si>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</si>
  <si>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</si>
  <si>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</si>
  <si>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</si>
  <si>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</si>
  <si>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</si>
  <si>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</si>
  <si>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</si>
  <si>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</si>
  <si>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</si>
  <si>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</si>
  <si>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</si>
  <si>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</si>
  <si>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</si>
  <si>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</si>
  <si>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</si>
  <si>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</si>
  <si>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</si>
  <si>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</si>
  <si>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</si>
  <si>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</si>
  <si>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</si>
  <si>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</si>
  <si>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</si>
  <si>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</si>
  <si>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</si>
  <si>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</si>
  <si>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</si>
  <si>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</si>
  <si>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</si>
  <si>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</si>
  <si>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</si>
  <si>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</si>
  <si>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</si>
  <si>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</si>
  <si>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</si>
  <si>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</si>
  <si>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</si>
  <si>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</si>
  <si>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</si>
  <si>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</si>
  <si>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</si>
  <si>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</si>
  <si>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</si>
  <si>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</si>
  <si>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</si>
  <si>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</si>
  <si>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</si>
  <si>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</si>
  <si>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</si>
  <si>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</si>
  <si>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</si>
  <si>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</si>
  <si>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</si>
  <si>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</si>
  <si>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</si>
  <si>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</si>
  <si>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</si>
  <si>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</si>
  <si>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</si>
  <si>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</si>
  <si>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</si>
  <si>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</si>
  <si>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</si>
  <si>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</si>
  <si>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</si>
  <si>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</si>
  <si>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</si>
  <si>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</si>
  <si>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</si>
  <si>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</si>
  <si>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</si>
  <si>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</si>
  <si>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</si>
  <si>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</si>
  <si>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</si>
  <si>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</si>
  <si>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</si>
  <si>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</si>
  <si>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</si>
  <si>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</si>
  <si>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</si>
  <si>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</si>
  <si>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</si>
  <si>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</si>
  <si>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</si>
  <si>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</si>
  <si>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</si>
  <si>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</si>
  <si>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</si>
  <si>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</si>
  <si>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</si>
  <si>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</si>
  <si>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</si>
  <si>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</si>
  <si>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</si>
  <si>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</si>
  <si>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</si>
  <si>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</si>
  <si>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</si>
  <si>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</si>
  <si>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</si>
  <si>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</si>
  <si>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</si>
  <si>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</si>
  <si>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</si>
  <si>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</si>
  <si>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</si>
  <si>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</si>
  <si>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</si>
  <si>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</si>
  <si>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</si>
  <si>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</si>
  <si>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</si>
  <si>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</si>
  <si>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</si>
  <si>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</si>
  <si>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</si>
  <si>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</si>
  <si>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</si>
  <si>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</si>
  <si>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</si>
  <si>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</si>
  <si>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</si>
  <si>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</si>
  <si>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</si>
  <si>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</si>
  <si>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</si>
  <si>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</si>
  <si>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</si>
  <si>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</si>
  <si>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</si>
  <si>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</si>
  <si>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</si>
  <si>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</si>
  <si>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</si>
  <si>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</si>
  <si>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</si>
  <si>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</si>
  <si>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</si>
  <si>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</si>
  <si>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</si>
  <si>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</si>
  <si>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</si>
  <si>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</si>
  <si>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</si>
  <si>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</si>
  <si>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</si>
  <si>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</si>
  <si>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</si>
  <si>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</si>
  <si>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</si>
  <si>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</si>
  <si>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</si>
  <si>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</si>
  <si>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</si>
  <si>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</si>
  <si>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</si>
  <si>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</si>
  <si>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</si>
  <si>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</si>
  <si>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</si>
  <si>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</si>
  <si>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</si>
  <si>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</si>
  <si>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</si>
  <si>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</si>
  <si>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</si>
  <si>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</si>
  <si>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</si>
  <si>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</si>
  <si>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</si>
  <si>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</si>
  <si>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</si>
  <si>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</si>
  <si>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</si>
  <si>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</si>
  <si>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</si>
  <si>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</si>
  <si>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</si>
  <si>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</si>
  <si>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</si>
  <si>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</si>
  <si>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</si>
  <si>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</si>
  <si>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</si>
  <si>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</si>
  <si>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</si>
  <si>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</si>
  <si>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</si>
  <si>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</si>
  <si>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</si>
  <si>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</si>
  <si>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</si>
  <si>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</si>
  <si>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</si>
  <si>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</si>
  <si>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</si>
  <si>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</si>
  <si>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</si>
  <si>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</si>
  <si>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</si>
  <si>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</si>
  <si>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</si>
  <si>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</si>
  <si>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</si>
  <si>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</si>
  <si>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</si>
  <si>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</si>
  <si>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</si>
  <si>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</si>
  <si>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</si>
  <si>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</si>
  <si>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</si>
  <si>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</si>
  <si>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</si>
  <si>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</si>
  <si>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</si>
  <si>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</si>
  <si>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</si>
  <si>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</si>
  <si>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</si>
  <si>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</si>
  <si>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</si>
  <si>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</si>
  <si>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</si>
  <si>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</si>
  <si>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</si>
  <si>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</si>
  <si>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</si>
  <si>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</si>
  <si>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</si>
  <si>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</si>
  <si>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</si>
  <si>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</si>
  <si>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</si>
  <si>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</si>
  <si>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</si>
  <si>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</si>
  <si>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</si>
  <si>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</si>
  <si>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</si>
  <si>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</si>
  <si>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</si>
  <si>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</si>
  <si>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</si>
  <si>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</si>
  <si>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</si>
  <si>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</si>
  <si>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</si>
  <si>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</si>
  <si>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</si>
  <si>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</si>
  <si>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</si>
  <si>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</si>
  <si>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</si>
  <si>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</si>
  <si>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</si>
  <si>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</si>
  <si>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</si>
  <si>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</si>
  <si>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</si>
  <si>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</si>
  <si>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</si>
  <si>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</si>
  <si>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</si>
  <si>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</si>
  <si>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</si>
  <si>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</si>
  <si>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</si>
  <si>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</si>
  <si>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</si>
  <si>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</si>
  <si>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</si>
  <si>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</si>
  <si>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</si>
  <si>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</si>
  <si>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</si>
  <si>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</si>
  <si>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</si>
  <si>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</si>
  <si>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</si>
  <si>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</si>
  <si>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</si>
  <si>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</si>
  <si>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</si>
  <si>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</si>
  <si>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</si>
  <si>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</si>
  <si>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</si>
  <si>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</si>
  <si>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</si>
  <si>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</si>
  <si>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</si>
  <si>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</si>
  <si>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</si>
  <si>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</si>
  <si>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</si>
  <si>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</si>
  <si>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</si>
  <si>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</si>
  <si>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</si>
  <si>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</si>
  <si>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</si>
  <si>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</si>
  <si>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</si>
  <si>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</si>
  <si>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</si>
  <si>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</si>
  <si>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</si>
  <si>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</si>
  <si>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</si>
  <si>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</si>
  <si>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</si>
  <si>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</si>
  <si>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</si>
  <si>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</si>
  <si>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</si>
  <si>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</si>
  <si>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</si>
  <si>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</si>
  <si>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</si>
  <si>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</si>
  <si>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</si>
  <si>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</si>
  <si>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</si>
  <si>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</si>
  <si>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</si>
  <si>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</si>
  <si>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</si>
  <si>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</si>
  <si>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</si>
  <si>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</si>
  <si>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</si>
  <si>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</si>
  <si>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</si>
  <si>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</si>
  <si>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</si>
  <si>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</si>
  <si>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</si>
  <si>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</si>
  <si>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</si>
  <si>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</si>
  <si>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</si>
  <si>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</si>
  <si>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</si>
  <si>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</si>
  <si>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</si>
  <si>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</si>
  <si>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</si>
  <si>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</si>
  <si>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</si>
  <si>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</si>
  <si>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</si>
  <si>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</si>
  <si>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</si>
  <si>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</si>
  <si>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</si>
  <si>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</si>
  <si>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</si>
  <si>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</si>
  <si>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</si>
  <si>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</si>
  <si>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</si>
  <si>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</si>
  <si>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</si>
  <si>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</si>
  <si>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</si>
  <si>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</si>
  <si>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</si>
  <si>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</si>
  <si>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</si>
  <si>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</si>
  <si>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</si>
  <si>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</si>
  <si>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</si>
  <si>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</si>
  <si>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</si>
  <si>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</si>
  <si>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</si>
  <si>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</si>
  <si>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</si>
  <si>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</si>
  <si>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</si>
  <si>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</si>
  <si>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</si>
  <si>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</si>
  <si>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</si>
  <si>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</si>
  <si>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</si>
  <si>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</si>
  <si>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</si>
  <si>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</si>
  <si>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</si>
  <si>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</si>
  <si>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</si>
  <si>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</si>
  <si>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</si>
  <si>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</si>
  <si>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</si>
  <si>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</si>
  <si>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</si>
  <si>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</si>
  <si>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</si>
  <si>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</si>
  <si>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</si>
  <si>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</si>
  <si>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</si>
  <si>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</si>
  <si>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</si>
  <si>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</si>
  <si>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</si>
  <si>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</si>
  <si>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</si>
  <si>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</si>
  <si>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</si>
  <si>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</si>
  <si>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</si>
  <si>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</si>
  <si>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</si>
  <si>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</si>
  <si>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</si>
  <si>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</si>
  <si>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</si>
  <si>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</si>
  <si>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</si>
  <si>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</si>
  <si>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</si>
  <si>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</si>
  <si>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</si>
  <si>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</si>
  <si>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</si>
  <si>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</si>
  <si>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</si>
  <si>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</si>
  <si>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</si>
  <si>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</si>
  <si>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</si>
  <si>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</si>
  <si>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</si>
  <si>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</si>
  <si>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</si>
  <si>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</si>
  <si>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</si>
  <si>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</si>
  <si>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</si>
  <si>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</si>
  <si>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</si>
  <si>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</si>
  <si>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</si>
  <si>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</si>
  <si>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</si>
  <si>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</si>
  <si>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</si>
  <si>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</si>
  <si>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</si>
  <si>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</si>
  <si>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</si>
  <si>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</si>
  <si>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</si>
  <si>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</si>
  <si>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</si>
  <si>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</si>
  <si>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</si>
  <si>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</si>
  <si>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</si>
  <si>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</si>
  <si>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</si>
  <si>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</si>
  <si>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</si>
  <si>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</si>
  <si>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</si>
  <si>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</si>
  <si>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</si>
  <si>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</si>
  <si>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</si>
  <si>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</si>
  <si>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</si>
  <si>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</si>
  <si>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</si>
  <si>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</si>
  <si>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</si>
  <si>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</si>
  <si>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</si>
  <si>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</si>
  <si>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</si>
  <si>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</si>
  <si>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</si>
  <si>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</si>
  <si>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</si>
  <si>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</si>
  <si>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</si>
  <si>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</si>
  <si>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</si>
  <si>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</si>
  <si>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</si>
  <si>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</si>
  <si>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</si>
  <si>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</si>
  <si>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</si>
  <si>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</si>
  <si>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</si>
  <si>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</si>
  <si>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</si>
  <si>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</si>
  <si>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</si>
  <si>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</si>
  <si>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</si>
  <si>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</si>
  <si>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</si>
  <si>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</si>
  <si>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</si>
  <si>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</si>
  <si>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</si>
  <si>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</si>
  <si>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</si>
  <si>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</si>
  <si>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</si>
  <si>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</si>
  <si>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</si>
  <si>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</si>
  <si>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</si>
  <si>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</si>
  <si>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</si>
  <si>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</si>
  <si>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</si>
  <si>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</si>
  <si>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</si>
  <si>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</si>
  <si>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</si>
  <si>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</si>
  <si>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</si>
  <si>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</si>
  <si>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</si>
  <si>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</si>
  <si>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</si>
  <si>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</si>
  <si>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</si>
  <si>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</si>
  <si>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</si>
  <si>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</si>
  <si>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</si>
  <si>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</si>
  <si>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</si>
  <si>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</si>
  <si>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</si>
  <si>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</si>
  <si>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</si>
  <si>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</si>
  <si>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</si>
  <si>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</si>
  <si>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</si>
  <si>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</si>
  <si>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</si>
  <si>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</si>
  <si>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</si>
  <si>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</si>
  <si>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</si>
  <si>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</si>
  <si>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</si>
  <si>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</si>
  <si>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</si>
  <si>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</si>
  <si>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</si>
  <si>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</si>
  <si>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</si>
  <si>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</si>
  <si>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</si>
  <si>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</si>
  <si>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</si>
  <si>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</si>
  <si>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</si>
  <si>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</si>
  <si>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</si>
  <si>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</si>
  <si>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</si>
  <si>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</si>
  <si>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</si>
  <si>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</si>
  <si>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</si>
  <si>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</si>
  <si>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</si>
  <si>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</si>
  <si>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</si>
  <si>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</si>
  <si>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</si>
  <si>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</si>
  <si>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</si>
  <si>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</si>
  <si>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</si>
  <si>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</si>
  <si>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</si>
  <si>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</si>
  <si>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</si>
  <si>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</si>
  <si>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</si>
  <si>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</si>
  <si>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</si>
  <si>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</si>
  <si>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</si>
  <si>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</si>
  <si>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</si>
  <si>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</si>
  <si>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</si>
  <si>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</si>
  <si>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</si>
  <si>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</si>
  <si>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</si>
  <si>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</si>
  <si>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</si>
  <si>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</si>
  <si>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</si>
  <si>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</si>
  <si>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</si>
  <si>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</si>
  <si>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</si>
  <si>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</si>
  <si>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</si>
  <si>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</si>
  <si>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</si>
  <si>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</si>
  <si>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</si>
  <si>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</si>
  <si>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</si>
  <si>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</si>
  <si>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</si>
  <si>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</si>
  <si>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</si>
  <si>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</si>
  <si>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</si>
  <si>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</si>
  <si>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</si>
  <si>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</si>
  <si>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</si>
  <si>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</si>
  <si>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</si>
  <si>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</si>
  <si>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</si>
  <si>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</si>
  <si>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</si>
  <si>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</si>
  <si>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</si>
  <si>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</si>
  <si>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</si>
  <si>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</si>
  <si>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</si>
  <si>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</si>
  <si>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</si>
  <si>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</si>
  <si>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</si>
  <si>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</si>
  <si>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</si>
  <si>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</si>
  <si>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</si>
  <si>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</si>
  <si>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</si>
  <si>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</si>
  <si>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</si>
  <si>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</si>
  <si>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</si>
  <si>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</si>
  <si>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</si>
  <si>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</si>
  <si>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</si>
  <si>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</si>
  <si>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</si>
  <si>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</si>
  <si>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</si>
  <si>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</si>
  <si>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</si>
  <si>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</si>
  <si>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</si>
  <si>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</si>
  <si>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</si>
  <si>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</si>
  <si>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</si>
  <si>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</si>
  <si>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</si>
  <si>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</si>
  <si>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</si>
  <si>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</si>
  <si>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</si>
  <si>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</si>
  <si>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</si>
  <si>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</si>
  <si>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</si>
  <si>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</si>
  <si>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</si>
  <si>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</si>
  <si>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</si>
  <si>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</si>
  <si>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</si>
  <si>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</si>
  <si>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</si>
  <si>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</si>
  <si>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</si>
  <si>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</si>
  <si>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</si>
  <si>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</si>
  <si>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</si>
  <si>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</si>
  <si>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</si>
  <si>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</si>
  <si>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</si>
  <si>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</si>
  <si>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</si>
  <si>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</si>
  <si>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</si>
  <si>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</si>
  <si>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</si>
  <si>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</si>
  <si>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</si>
  <si>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</si>
  <si>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</si>
  <si>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</si>
  <si>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</si>
  <si>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</si>
  <si>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</si>
  <si>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</si>
  <si>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</si>
  <si>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</si>
  <si>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</si>
  <si>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</si>
  <si>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</si>
  <si>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</si>
  <si>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</si>
  <si>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</si>
  <si>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</si>
  <si>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</si>
  <si>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</si>
  <si>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</si>
  <si>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</si>
  <si>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</si>
  <si>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</si>
  <si>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</si>
  <si>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</si>
  <si>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</si>
  <si>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</si>
  <si>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</si>
  <si>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</si>
  <si>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</si>
  <si>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</si>
  <si>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</si>
  <si>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</si>
  <si>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</si>
  <si>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</si>
  <si>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</si>
  <si>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</si>
  <si>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</si>
  <si>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</si>
  <si>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</si>
  <si>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</si>
  <si>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</si>
  <si>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</si>
  <si>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</si>
  <si>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</si>
  <si>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</si>
  <si>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</si>
  <si>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</si>
  <si>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</si>
  <si>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</si>
  <si>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</si>
  <si>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</si>
  <si>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</si>
  <si>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</si>
  <si>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</si>
  <si>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</si>
  <si>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</si>
  <si>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</si>
  <si>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</si>
  <si>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</si>
  <si>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</si>
  <si>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</si>
  <si>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</si>
  <si>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</si>
  <si>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</si>
  <si>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</si>
  <si>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</si>
  <si>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</si>
  <si>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</si>
  <si>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</si>
  <si>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</si>
  <si>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</si>
  <si>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</si>
  <si>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</si>
  <si>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</si>
  <si>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</si>
  <si>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</si>
  <si>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</si>
  <si>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</si>
  <si>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</si>
  <si>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</si>
  <si>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</si>
  <si>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</si>
  <si>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</si>
  <si>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</si>
  <si>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</si>
  <si>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</si>
  <si>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</si>
  <si>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</si>
  <si>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</si>
  <si>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</si>
  <si>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</si>
  <si>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</si>
  <si>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</si>
  <si>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</si>
  <si>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</si>
  <si>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</si>
  <si>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</si>
  <si>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</si>
  <si>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</si>
  <si>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</si>
  <si>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</si>
  <si>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</si>
  <si>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</si>
  <si>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</si>
  <si>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</si>
  <si>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</si>
  <si>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</si>
  <si>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</si>
  <si>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</si>
  <si>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</si>
  <si>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</si>
  <si>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</si>
  <si>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</si>
  <si>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</si>
  <si>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</si>
  <si>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</si>
  <si>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</si>
  <si>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</si>
  <si>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</si>
  <si>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</si>
  <si>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</si>
  <si>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</si>
  <si>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</si>
  <si>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</si>
  <si>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</si>
  <si>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</si>
  <si>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</si>
  <si>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</si>
  <si>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</si>
  <si>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</si>
  <si>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</si>
  <si>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</si>
  <si>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</si>
  <si>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</si>
  <si>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</si>
  <si>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</si>
  <si>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</si>
  <si>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</si>
  <si>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</si>
  <si>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</si>
  <si>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</si>
  <si>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</si>
  <si>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</si>
  <si>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</si>
  <si>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</si>
  <si>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</si>
  <si>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</si>
  <si>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</si>
  <si>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</si>
  <si>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</si>
  <si>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</si>
  <si>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</si>
  <si>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</si>
  <si>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</si>
  <si>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</si>
  <si>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</si>
  <si>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</si>
  <si>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</si>
  <si>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</si>
  <si>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</si>
  <si>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</si>
  <si>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</si>
  <si>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</si>
  <si>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</si>
  <si>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</si>
  <si>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</si>
  <si>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</si>
  <si>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</si>
  <si>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</si>
  <si>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</si>
  <si>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</si>
  <si>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</si>
  <si>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</si>
  <si>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</si>
  <si>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</si>
  <si>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</si>
  <si>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</si>
  <si>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</si>
  <si>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</si>
  <si>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</si>
  <si>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</si>
  <si>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</si>
  <si>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</si>
  <si>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</si>
  <si>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</si>
  <si>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</si>
  <si>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</si>
  <si>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</si>
  <si>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</si>
  <si>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</si>
  <si>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</si>
  <si>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</si>
  <si>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</si>
  <si>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</si>
  <si>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</si>
  <si>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</si>
  <si>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</si>
  <si>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</si>
  <si>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</si>
  <si>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</si>
  <si>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</si>
  <si>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</si>
  <si>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</si>
  <si>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</si>
  <si>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</si>
  <si>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</si>
  <si>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</si>
  <si>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</si>
  <si>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</si>
  <si>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</si>
  <si>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</si>
  <si>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</si>
  <si>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</si>
  <si>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</si>
  <si>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</si>
  <si>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</si>
  <si>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</si>
  <si>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</si>
  <si>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</si>
  <si>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</si>
  <si>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</si>
  <si>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</si>
  <si>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</si>
  <si>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</si>
  <si>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</si>
  <si>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</si>
  <si>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</si>
  <si>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</si>
  <si>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</si>
  <si>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</si>
  <si>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</si>
  <si>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</si>
  <si>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</si>
  <si>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</si>
  <si>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</si>
  <si>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</si>
  <si>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</si>
  <si>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</si>
  <si>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</si>
  <si>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</si>
  <si>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</si>
  <si>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</si>
  <si>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</si>
  <si>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</si>
  <si>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</si>
  <si>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</si>
  <si>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</si>
  <si>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</si>
  <si>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</si>
  <si>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</si>
  <si>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</si>
  <si>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</si>
  <si>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</si>
  <si>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</si>
  <si>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</si>
  <si>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</si>
  <si>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</si>
  <si>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</si>
  <si>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</si>
  <si>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</si>
  <si>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</si>
  <si>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</si>
  <si>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</si>
  <si>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</si>
  <si>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</si>
  <si>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</si>
  <si>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</si>
  <si>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</si>
  <si>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</si>
  <si>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</si>
  <si>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</si>
  <si>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</si>
  <si>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</si>
  <si>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</si>
  <si>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</si>
  <si>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</si>
  <si>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</si>
  <si>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</si>
  <si>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</si>
  <si>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</si>
  <si>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</si>
  <si>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</si>
  <si>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</si>
  <si>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</si>
  <si>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</si>
  <si>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</si>
  <si>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</si>
  <si>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</si>
  <si>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</si>
  <si>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</si>
  <si>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</si>
  <si>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</si>
  <si>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</si>
  <si>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</si>
  <si>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</si>
  <si>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</si>
  <si>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</si>
  <si>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</si>
  <si>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</si>
  <si>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</si>
  <si>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</si>
  <si>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</si>
  <si>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</si>
  <si>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</si>
  <si>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</si>
  <si>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</si>
  <si>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</si>
  <si>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</si>
  <si>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</si>
  <si>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</si>
  <si>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</si>
  <si>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</si>
  <si>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</si>
  <si>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</si>
  <si>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</si>
  <si>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</si>
  <si>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</si>
  <si>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</si>
  <si>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</si>
  <si>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</si>
  <si>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</si>
  <si>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</si>
  <si>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</si>
  <si>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</si>
  <si>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</si>
  <si>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</si>
  <si>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</si>
  <si>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</si>
  <si>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</si>
  <si>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</si>
  <si>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</si>
  <si>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</si>
  <si>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</si>
  <si>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</si>
  <si>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</si>
  <si>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</si>
  <si>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</si>
  <si>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</si>
  <si>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</si>
  <si>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</si>
  <si>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</si>
  <si>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</si>
  <si>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</si>
  <si>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</si>
  <si>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</si>
  <si>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</si>
  <si>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</si>
  <si>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</si>
  <si>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</si>
  <si>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</si>
  <si>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</si>
  <si>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</si>
  <si>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</si>
  <si>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</si>
  <si>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</si>
  <si>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</si>
  <si>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</si>
  <si>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</si>
  <si>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</si>
  <si>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</si>
  <si>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</si>
  <si>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</si>
  <si>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</si>
  <si>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</si>
  <si>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</si>
  <si>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</si>
  <si>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</si>
  <si>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</si>
  <si>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</si>
  <si>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</si>
  <si>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</si>
  <si>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</si>
  <si>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</si>
  <si>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</si>
  <si>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</si>
  <si>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</si>
  <si>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</si>
  <si>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</si>
  <si>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</si>
  <si>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</si>
  <si>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</si>
  <si>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</si>
  <si>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</si>
  <si>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</si>
  <si>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</si>
  <si>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</si>
  <si>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</si>
  <si>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</si>
  <si>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</si>
  <si>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</si>
  <si>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</si>
  <si>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</si>
  <si>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</si>
  <si>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</si>
  <si>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</si>
  <si>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</si>
  <si>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</si>
  <si>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</si>
  <si>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</si>
  <si>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</si>
  <si>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</si>
  <si>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</si>
  <si>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</si>
  <si>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</si>
  <si>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</si>
  <si>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</si>
  <si>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</si>
  <si>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</si>
  <si>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</si>
  <si>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</si>
  <si>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</si>
  <si>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</si>
  <si>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</si>
  <si>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</si>
  <si>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</si>
  <si>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</si>
  <si>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</si>
  <si>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</si>
  <si>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</si>
  <si>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</si>
  <si>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</si>
  <si>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</si>
  <si>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</si>
  <si>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</si>
  <si>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</si>
  <si>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</si>
  <si>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</si>
  <si>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</si>
  <si>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</si>
  <si>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</si>
  <si>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</si>
  <si>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</si>
  <si>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</si>
  <si>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</si>
  <si>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</si>
  <si>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</si>
  <si>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</si>
  <si>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</si>
  <si>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</si>
  <si>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</si>
  <si>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</si>
  <si>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</si>
  <si>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</si>
  <si>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</si>
  <si>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</si>
  <si>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</si>
  <si>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</si>
  <si>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</si>
  <si>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</si>
  <si>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</si>
  <si>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</si>
  <si>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</si>
  <si>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</si>
  <si>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</si>
  <si>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</si>
  <si>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</si>
  <si>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</si>
  <si>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</si>
  <si>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</si>
  <si>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</si>
  <si>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</si>
  <si>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</si>
  <si>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</si>
  <si>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</si>
  <si>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</si>
  <si>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</si>
  <si>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</si>
  <si>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</si>
  <si>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</si>
  <si>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</si>
  <si>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</si>
  <si>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</si>
  <si>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</si>
  <si>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</si>
  <si>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</si>
  <si>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</si>
  <si>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</si>
  <si>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</si>
  <si>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</si>
  <si>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</si>
  <si>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</si>
  <si>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</si>
  <si>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</si>
  <si>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</si>
  <si>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</si>
  <si>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</si>
  <si>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</si>
  <si>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</si>
  <si>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</si>
  <si>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</si>
  <si>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</si>
  <si>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</si>
  <si>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</si>
  <si>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</si>
  <si>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</si>
  <si>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</si>
  <si>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</si>
  <si>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</si>
  <si>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</si>
  <si>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</si>
  <si>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</si>
  <si>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</si>
  <si>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</si>
  <si>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</si>
  <si>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</si>
  <si>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</si>
  <si>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</si>
  <si>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</si>
  <si>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</si>
  <si>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</si>
  <si>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</si>
  <si>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</si>
  <si>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</si>
  <si>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</si>
  <si>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</si>
  <si>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</si>
  <si>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</si>
  <si>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</si>
  <si>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</si>
  <si>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</si>
  <si>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</si>
  <si>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</si>
  <si>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</si>
  <si>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</si>
  <si>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</si>
  <si>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</si>
  <si>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</si>
  <si>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</si>
  <si>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</si>
  <si>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</si>
  <si>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</si>
  <si>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</si>
  <si>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</si>
  <si>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</si>
  <si>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</si>
  <si>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</si>
  <si>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</si>
  <si>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</si>
  <si>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</si>
  <si>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</si>
  <si>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</si>
  <si>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</si>
  <si>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</si>
  <si>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</si>
  <si>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</si>
  <si>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</si>
  <si>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</si>
  <si>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</si>
  <si>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</si>
  <si>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</si>
  <si>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</si>
  <si>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</si>
  <si>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</si>
  <si>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</si>
  <si>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</si>
  <si>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</si>
  <si>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</si>
  <si>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</si>
  <si>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</si>
  <si>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</si>
  <si>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</si>
  <si>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</si>
  <si>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</si>
  <si>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</si>
  <si>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</si>
  <si>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</si>
  <si>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</si>
  <si>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</si>
  <si>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</si>
  <si>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</si>
  <si>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</si>
  <si>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</si>
  <si>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</si>
  <si>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</si>
  <si>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</si>
  <si>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</si>
  <si>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</si>
  <si>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</si>
  <si>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</si>
  <si>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</si>
  <si>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</si>
  <si>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</si>
  <si>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</si>
  <si>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</si>
  <si>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</si>
  <si>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</si>
  <si>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</si>
  <si>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</si>
  <si>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</si>
  <si>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</si>
  <si>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</si>
  <si>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</si>
  <si>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</si>
  <si>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</si>
  <si>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</si>
  <si>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</si>
  <si>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</si>
  <si>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</si>
  <si>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</si>
  <si>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</si>
  <si>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</si>
  <si>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</si>
  <si>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</si>
  <si>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</si>
  <si>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</si>
  <si>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</si>
  <si>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</si>
  <si>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</si>
  <si>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</si>
  <si>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</si>
  <si>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</si>
  <si>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</si>
  <si>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</si>
  <si>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</si>
  <si>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</si>
  <si>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</si>
  <si>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</si>
  <si>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</si>
  <si>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</si>
  <si>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</si>
  <si>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</si>
  <si>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</si>
  <si>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</si>
  <si>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</si>
  <si>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</si>
  <si>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</si>
  <si>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</si>
  <si>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</si>
  <si>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</si>
  <si>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</si>
  <si>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</si>
  <si>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</si>
  <si>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</si>
  <si>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</si>
  <si>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</si>
  <si>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</si>
  <si>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</si>
  <si>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</si>
  <si>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</si>
  <si>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</si>
  <si>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</si>
  <si>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</si>
  <si>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</si>
  <si>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</si>
  <si>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</si>
  <si>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</si>
  <si>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</si>
  <si>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</si>
  <si>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</si>
  <si>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</si>
  <si>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</si>
  <si>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</si>
  <si>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</si>
  <si>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</si>
  <si>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</si>
  <si>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</si>
  <si>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</si>
  <si>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</si>
  <si>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</si>
  <si>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</si>
  <si>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</si>
  <si>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</si>
  <si>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</si>
  <si>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</si>
  <si>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</si>
  <si>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</si>
  <si>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</si>
  <si>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</si>
  <si>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</si>
  <si>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</si>
  <si>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</si>
  <si>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</si>
  <si>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</si>
  <si>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</si>
  <si>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</si>
  <si>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</si>
  <si>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</si>
  <si>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</si>
  <si>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</si>
  <si>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</si>
  <si>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</si>
  <si>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</si>
  <si>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</si>
  <si>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</si>
  <si>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</si>
  <si>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</si>
  <si>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</si>
  <si>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</si>
  <si>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</si>
  <si>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</si>
  <si>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</si>
  <si>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</si>
  <si>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</si>
  <si>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</si>
  <si>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</si>
  <si>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</si>
  <si>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</si>
  <si>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</si>
  <si>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</si>
  <si>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</si>
  <si>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</si>
  <si>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</si>
  <si>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</si>
  <si>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</si>
  <si>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</si>
  <si>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</si>
  <si>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</si>
  <si>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</si>
  <si>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</si>
  <si>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</si>
  <si>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</si>
  <si>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</si>
  <si>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</si>
  <si>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</si>
  <si>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</si>
  <si>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</si>
  <si>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</si>
  <si>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</si>
  <si>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</si>
  <si>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</si>
  <si>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</si>
  <si>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</si>
  <si>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</si>
  <si>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</si>
  <si>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</si>
  <si>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</si>
  <si>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</si>
  <si>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</si>
  <si>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</si>
  <si>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</si>
  <si>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</si>
  <si>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</si>
  <si>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</si>
  <si>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</si>
  <si>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</si>
  <si>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</si>
  <si>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</si>
  <si>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</si>
  <si>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</si>
  <si>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</si>
  <si>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</si>
  <si>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</si>
  <si>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</si>
  <si>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</si>
  <si>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</si>
  <si>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</si>
  <si>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</si>
  <si>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</si>
  <si>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</si>
  <si>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</si>
  <si>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</si>
  <si>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</si>
  <si>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</si>
  <si>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</si>
  <si>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</si>
  <si>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</si>
  <si>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</si>
  <si>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</si>
  <si>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</si>
  <si>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</si>
  <si>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</si>
  <si>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</si>
  <si>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</si>
  <si>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</si>
  <si>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</si>
  <si>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</si>
  <si>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</si>
  <si>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</si>
  <si>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</si>
  <si>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</si>
  <si>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</si>
  <si>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</si>
  <si>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</si>
  <si>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</si>
  <si>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</si>
  <si>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</si>
  <si>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</si>
  <si>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</si>
  <si>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</si>
  <si>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</si>
  <si>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</si>
  <si>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</si>
  <si>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</si>
  <si>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</si>
  <si>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</si>
  <si>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</si>
  <si>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</si>
  <si>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</si>
  <si>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</si>
  <si>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</si>
  <si>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</si>
  <si>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</si>
  <si>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</si>
  <si>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</si>
  <si>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</si>
  <si>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</si>
  <si>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</si>
  <si>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</si>
  <si>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</si>
  <si>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</si>
  <si>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</si>
  <si>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</si>
  <si>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</si>
  <si>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</si>
  <si>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</si>
  <si>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</si>
  <si>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</si>
  <si>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</si>
  <si>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</si>
  <si>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</si>
  <si>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</si>
  <si>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</si>
  <si>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</si>
  <si>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</si>
  <si>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</si>
  <si>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</si>
  <si>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</si>
  <si>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</si>
  <si>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</si>
  <si>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</si>
  <si>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</si>
  <si>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</si>
  <si>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</si>
  <si>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</si>
  <si>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</si>
  <si>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</si>
  <si>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</si>
  <si>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</si>
  <si>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</si>
  <si>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</si>
  <si>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</si>
  <si>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</si>
  <si>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</si>
  <si>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</si>
  <si>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</si>
  <si>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</si>
  <si>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</si>
  <si>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</si>
  <si>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</si>
  <si>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</si>
  <si>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</si>
  <si>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ThermOmegaTech, Inc. </t>
  </si>
  <si>
    <t>Overall company level scope</t>
  </si>
  <si>
    <t>118072487</t>
  </si>
  <si>
    <t>DUNS</t>
  </si>
  <si>
    <t>353 Ivyland Rd Warminster, PA 18974</t>
  </si>
  <si>
    <t>Fred Guevara</t>
  </si>
  <si>
    <t>fguevara@thermomegatech.com</t>
  </si>
  <si>
    <t>215 674-9992</t>
  </si>
  <si>
    <t>Director, Compliance and Quality</t>
  </si>
  <si>
    <t>Only appcliable to galvanized fittings, but this composes a nominal percentage of our product</t>
  </si>
  <si>
    <t>Necessary in galvanized fittings, but this composes a nominal percentage of our product</t>
  </si>
  <si>
    <t>This requirement is n/a to products procured from a majority of the supply chain</t>
  </si>
  <si>
    <t>Smelter list for this mineral came from a single supplier, for small percentage of product</t>
  </si>
  <si>
    <t xml:space="preserve">CMRT's and Email stating non-applicability </t>
  </si>
  <si>
    <t>See question A</t>
  </si>
  <si>
    <t>ThermOmegaTech  flows down US sourcing, mining and melting requiremetns to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</si>
</sst>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8" fillId="0" borderId="0">
      <protection locked="0"/>
    </xf>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C0221DD2-F108-4E02-89AE-4D365E3119B8}"/>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5C7C708D-B46A-4F1B-B976-1A1C2D4AA40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3"/>
  <cols>
    <col min="1" max="1" width="0.85546875" customWidth="1"/>
    <col min="2" max="2" width="8" customWidth="1"/>
    <col min="3" max="3" width="8.6171875" customWidth="1"/>
    <col min="4" max="4" width="13" style="180" customWidth="1"/>
    <col min="5" max="5" width="42.37890625" customWidth="1"/>
    <col min="6" max="6" width="53.37890625" customWidth="1"/>
    <col min="7" max="7" width="0.85546875" customWidth="1"/>
  </cols>
  <sheetData>
    <row r="1" spans="1:7" ht="12.6"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0.6">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2"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2"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2"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45"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2" customHeight="1">
      <c r="A34" s="302"/>
      <c r="B34" s="315"/>
      <c r="C34" s="309"/>
      <c r="D34" s="312"/>
      <c r="E34" s="300"/>
      <c r="F34" s="165" t="s">
        <v>64</v>
      </c>
      <c r="G34" s="25"/>
    </row>
    <row r="35" spans="1:7" ht="29.2" customHeight="1">
      <c r="A35" s="302"/>
      <c r="B35" s="315"/>
      <c r="C35" s="309"/>
      <c r="D35" s="312"/>
      <c r="E35" s="300"/>
      <c r="F35" s="165" t="s">
        <v>65</v>
      </c>
      <c r="G35" s="25"/>
    </row>
    <row r="36" spans="1:7" ht="119.4">
      <c r="A36" s="302"/>
      <c r="B36" s="316"/>
      <c r="C36" s="310"/>
      <c r="D36" s="313"/>
      <c r="E36" s="301"/>
      <c r="F36" s="166" t="s">
        <v>66</v>
      </c>
      <c r="G36" s="25"/>
    </row>
    <row r="37" spans="1:7" ht="102">
      <c r="A37" s="302"/>
      <c r="B37" s="141">
        <v>3.01</v>
      </c>
      <c r="C37" s="142" t="s">
        <v>67</v>
      </c>
      <c r="D37" s="28" t="s">
        <v>2234</v>
      </c>
      <c r="E37" s="167" t="s">
        <v>1316</v>
      </c>
      <c r="F37" s="168" t="s">
        <v>1420</v>
      </c>
      <c r="G37" s="25"/>
    </row>
    <row r="38" spans="1:7" ht="91.8">
      <c r="A38" s="302"/>
      <c r="B38" s="141">
        <v>3.02</v>
      </c>
      <c r="C38" s="142" t="s">
        <v>1349</v>
      </c>
      <c r="D38" s="28" t="s">
        <v>2235</v>
      </c>
      <c r="E38" s="167" t="s">
        <v>1364</v>
      </c>
      <c r="F38" s="168" t="s">
        <v>1421</v>
      </c>
      <c r="G38" s="25"/>
    </row>
    <row r="39" spans="1:7" ht="91.8">
      <c r="A39" s="302"/>
      <c r="B39" s="150">
        <v>4</v>
      </c>
      <c r="C39" s="149" t="s">
        <v>1517</v>
      </c>
      <c r="D39" s="28" t="s">
        <v>2236</v>
      </c>
      <c r="E39" s="27" t="s">
        <v>2182</v>
      </c>
      <c r="F39" s="27" t="s">
        <v>1518</v>
      </c>
      <c r="G39" s="25"/>
    </row>
    <row r="40" spans="1:7" ht="51">
      <c r="A40" s="302"/>
      <c r="B40" s="141">
        <v>4.01</v>
      </c>
      <c r="C40" s="149" t="s">
        <v>1517</v>
      </c>
      <c r="D40" s="28" t="s">
        <v>2238</v>
      </c>
      <c r="E40" s="27" t="s">
        <v>2194</v>
      </c>
      <c r="F40" s="27" t="s">
        <v>2198</v>
      </c>
      <c r="G40" s="25"/>
    </row>
    <row r="41" spans="1:7" ht="51">
      <c r="A41" s="302"/>
      <c r="B41" s="141" t="s">
        <v>2225</v>
      </c>
      <c r="C41" s="149" t="s">
        <v>1517</v>
      </c>
      <c r="D41" s="28" t="s">
        <v>2237</v>
      </c>
      <c r="E41" s="27" t="s">
        <v>2228</v>
      </c>
      <c r="F41" s="27" t="s">
        <v>2226</v>
      </c>
      <c r="G41" s="25"/>
    </row>
    <row r="42" spans="1:7" ht="51">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40.799999999999997">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2.6" thickBot="1">
      <c r="A59" s="303"/>
      <c r="B59" s="304" t="str">
        <f ca="1">OFFSET(L!$C$1,MATCH("General"&amp;"Cpy",L!$A:$A,0)-1,SL,,)</f>
        <v>© 2024 Responsible Minerals Initiative. All rights reserved.</v>
      </c>
      <c r="C59" s="304"/>
      <c r="D59" s="304"/>
      <c r="E59" s="304"/>
      <c r="F59" s="304"/>
      <c r="G59" s="26"/>
    </row>
    <row r="60" spans="1:7" ht="12.6"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5546875" defaultRowHeight="12.3"/>
  <cols>
    <col min="1" max="1" width="20.6171875" style="65" customWidth="1"/>
    <col min="2" max="2" width="57.140625" style="65" customWidth="1"/>
    <col min="3" max="16384" width="8.85546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96D184D-1AB8-41C1-A9C0-D5CC77A23F8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5546875" defaultRowHeight="12.3"/>
  <cols>
    <col min="1" max="1" width="11.140625" customWidth="1"/>
    <col min="2" max="2" width="25.7109375" customWidth="1"/>
    <col min="3" max="3" width="11.9023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FA007C-C4C4-468E-AF93-3E6BADA4277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5546875" defaultRowHeight="12.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4">
      <c r="A2" s="105" t="str">
        <f ca="1">OFFSET(L!$C$1,MATCH("Instructions"&amp;ADDRESS(ROW(),COLUMN(),4),L!$A:$A,0)-1,SL,,)</f>
        <v>Introduction</v>
      </c>
      <c r="B2" s="100" t="s">
        <v>1292</v>
      </c>
    </row>
    <row r="3" spans="1:2" ht="14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4.7">
      <c r="A5" s="106"/>
      <c r="B5" s="100"/>
    </row>
    <row r="6" spans="1:2" ht="29.4">
      <c r="A6" s="105" t="str">
        <f ca="1">OFFSET(L!$C$1,MATCH("Instructions"&amp;ADDRESS(ROW(),COLUMN(),4),L!$A:$A,0)-1,SL,,)</f>
        <v>Instructions for completing Company Information questions (rows 8 - 22).
Provide comments in ENGLISH only</v>
      </c>
      <c r="B6" s="100" t="s">
        <v>1292</v>
      </c>
    </row>
    <row r="7" spans="1:2" ht="14.7">
      <c r="A7" s="237" t="str">
        <f ca="1">OFFSET(L!$C$1,MATCH("Instructions"&amp;ADDRESS(ROW(),COLUMN(),4),L!$A:$A,0)-1,SL,,)</f>
        <v xml:space="preserve">Note:  Entries with (*) are mandatory fields. </v>
      </c>
      <c r="B7" s="100"/>
    </row>
    <row r="8" spans="1:2" ht="29.4">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7">
      <c r="A17" s="102" t="str">
        <f ca="1">OFFSET(L!$C$1,MATCH("Instructions"&amp;ADDRESS(ROW(),COLUMN(),4),L!$A:$A,0)-1,SL,,)</f>
        <v>10. Insert the title for the Authorizing person. This field is optional.</v>
      </c>
      <c r="B17" s="100"/>
    </row>
    <row r="18" spans="1:2" ht="29.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4">
      <c r="A21" s="102" t="str">
        <f ca="1">OFFSET(L!$C$1,MATCH("Instructions"&amp;ADDRESS(ROW(),COLUMN(),4),L!$A:$A,0)-1,SL,,)</f>
        <v xml:space="preserve">14. As an example, the user may save the file name as:  companyname-date.xls (date as YYYY-MM-DD).  </v>
      </c>
      <c r="B21" s="100" t="s">
        <v>1292</v>
      </c>
    </row>
    <row r="22" spans="1:2" ht="14.7">
      <c r="A22" s="106"/>
      <c r="B22" s="100"/>
    </row>
    <row r="23" spans="1:2" ht="29.4">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0000000000001"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3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3.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4.7">
      <c r="A36" s="106"/>
      <c r="B36" s="100"/>
    </row>
    <row r="37" spans="1:2" ht="44.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2.3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8.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6.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7">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2.3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7.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4.7">
      <c r="A47" s="106"/>
      <c r="B47" s="100"/>
    </row>
    <row r="48" spans="1:2" ht="29.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58.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8.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3.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8.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8.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8.8">
      <c r="A58" s="102" t="str">
        <f ca="1">OFFSET(L!$C$1,MATCH("Instructions"&amp;ADDRESS(ROW(),COLUMN(),4),L!$A:$A,0)-1,SL,,)</f>
        <v>8. Smelter Street -  Provide the street name on which the smelter is located. This field is optional.</v>
      </c>
      <c r="B58" s="100" t="s">
        <v>1291</v>
      </c>
    </row>
    <row r="59" spans="1:2" ht="29.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1.6999999999999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8.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0000000000001"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7">
      <c r="A67" s="107"/>
      <c r="B67" s="100"/>
    </row>
    <row r="68" spans="1:2" ht="34.5" customHeight="1">
      <c r="A68" s="105" t="str">
        <f ca="1">OFFSET(L!$C$1,MATCH("Instructions"&amp;ADDRESS(ROW(),COLUMN(),4),L!$A:$A,0)-1,SL,,)</f>
        <v>TERMS AND CONDITIONS</v>
      </c>
      <c r="B68" s="100"/>
    </row>
    <row r="69" spans="1:2" ht="14.7">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3.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4">
      <c r="A74" s="102"/>
      <c r="B74" s="100" t="s">
        <v>437</v>
      </c>
    </row>
    <row r="75" spans="1:2" ht="14.7">
      <c r="A75" s="102" t="str">
        <f ca="1">OFFSET(L!$C$1,MATCH("General"&amp;"Cpy",L!$A:$A,0)-1,SL,,)</f>
        <v>© 2024 Responsible Minerals Initiative. All rights reserved.</v>
      </c>
      <c r="B75" s="101"/>
    </row>
    <row r="76" spans="1:2" ht="14.7">
      <c r="A76" s="103" t="s">
        <v>1025</v>
      </c>
      <c r="B76" s="101"/>
    </row>
    <row r="77" spans="1:2" ht="1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5546875" defaultRowHeight="12.3"/>
  <cols>
    <col min="1" max="1" width="1.6171875" customWidth="1"/>
    <col min="2" max="2" width="35.6171875" customWidth="1"/>
    <col min="3" max="3" width="105.6171875" customWidth="1"/>
    <col min="4" max="5" width="1.6171875" customWidth="1"/>
    <col min="6" max="6" width="4.6171875" customWidth="1"/>
    <col min="7" max="7" width="4.85546875" customWidth="1"/>
  </cols>
  <sheetData>
    <row r="1" spans="1:5" ht="12.6"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0000000000001"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2.3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8.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4.1">
      <c r="A10" s="74"/>
      <c r="B10" s="63" t="str">
        <f ca="1">OFFSET(L!$C$1,MATCH("Definitions"&amp;ADDRESS(ROW(),COLUMN(),4),L!$A:$A,0)-1,SL,,)</f>
        <v>DRC</v>
      </c>
      <c r="C10" s="63" t="str">
        <f ca="1">OFFSET(L!$C$1,MATCH("Definitions"&amp;ADDRESS(ROW(),COLUMN(),4),L!$A:$A,0)-1,SL,,)</f>
        <v>Democratic Republic of Congo</v>
      </c>
      <c r="D10" s="321"/>
      <c r="E10" s="100" t="s">
        <v>1300</v>
      </c>
    </row>
    <row r="11" spans="1:5" ht="58.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8.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9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17.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8.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6.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7">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4.7">
      <c r="A19" s="74"/>
      <c r="B19" s="63" t="str">
        <f ca="1">OFFSET(L!$C$1,MATCH("Definitions"&amp;ADDRESS(ROW(),COLUMN(),4),L!$A:$A,0)-1,SL,,)</f>
        <v>OECD</v>
      </c>
      <c r="C19" s="63" t="str">
        <f ca="1">OFFSET(L!$C$1,MATCH("Definitions"&amp;ADDRESS(ROW(),COLUMN(),4),L!$A:$A,0)-1,SL,,)</f>
        <v>Organisation for Economic Co-operation and Development</v>
      </c>
      <c r="D19" s="321"/>
      <c r="E19" s="100"/>
    </row>
    <row r="20" spans="1:5" ht="29.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3.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8.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8.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7">
      <c r="A32" s="74"/>
      <c r="B32" s="320" t="str">
        <f ca="1">OFFSET(L!$C$1,MATCH("General"&amp;"Cpy",L!$A:$A,0)-1,SL,,)</f>
        <v>© 2024 Responsible Minerals Initiative. All rights reserved.</v>
      </c>
      <c r="C32" s="320"/>
      <c r="D32" s="321"/>
      <c r="E32" s="100"/>
    </row>
    <row r="33" spans="1:4" ht="12.6" thickBot="1">
      <c r="A33" s="75"/>
      <c r="B33" s="153"/>
      <c r="C33" s="153"/>
      <c r="D33" s="322"/>
    </row>
    <row r="34" spans="1:4" ht="12.6"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D18" sqref="D18:J18"/>
    </sheetView>
  </sheetViews>
  <sheetFormatPr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hidden="1" customWidth="1"/>
    <col min="13" max="15" width="4.85546875" hidden="1" customWidth="1"/>
    <col min="16" max="24" width="9.140625" hidden="1" customWidth="1"/>
    <col min="25" max="25" width="0" hidden="1"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7">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28">
        <v>45602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t="s">
        <v>15864</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484</v>
      </c>
      <c r="E51" s="327"/>
      <c r="F51" s="47"/>
      <c r="G51" s="334" t="s">
        <v>15865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t="s">
        <v>15866</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t="s">
        <v>15867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7">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7">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4">
      <c r="A75" s="41"/>
      <c r="B75" s="56" t="str">
        <f ca="1">OFFSET(L!$C$1,MATCH("Declaration"&amp;ADDRESS(ROW(),COLUMN(),4),L!$A:$A,0)-1,SL,,)&amp;$Q$37</f>
        <v>A. Have you established a responsible minerals sourcing policy? (*)</v>
      </c>
      <c r="C75" s="57"/>
      <c r="D75" s="326" t="s">
        <v>484</v>
      </c>
      <c r="E75" s="327"/>
      <c r="F75" s="57"/>
      <c r="G75" s="334" t="s">
        <v>15870</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15869</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15868</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4.7">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4.7">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G15" sqref="G15"/>
    </sheetView>
  </sheetViews>
  <sheetFormatPr defaultColWidth="8.85546875" defaultRowHeight="12.3"/>
  <cols>
    <col min="1" max="1" width="13.6171875" style="227" customWidth="1"/>
    <col min="2" max="2" width="13.37890625" style="229" customWidth="1"/>
    <col min="3" max="3" width="40.6171875" style="229" customWidth="1"/>
    <col min="4" max="4" width="30.6171875" style="229" customWidth="1"/>
    <col min="5" max="5" width="20.85546875" style="229" customWidth="1"/>
    <col min="6" max="7" width="13.85546875" style="229" customWidth="1"/>
    <col min="8" max="8" width="25.140625" style="229" customWidth="1"/>
    <col min="9" max="9" width="24.140625" style="229" customWidth="1"/>
    <col min="10" max="10" width="18.37890625" style="229" customWidth="1"/>
    <col min="11" max="11" width="27.37890625" style="229" customWidth="1"/>
    <col min="12" max="12" width="20.6171875" style="229" customWidth="1"/>
    <col min="13" max="13" width="35.140625" style="229" customWidth="1"/>
    <col min="14" max="14" width="42.140625" style="229" customWidth="1"/>
    <col min="15" max="15" width="32.140625" style="229" customWidth="1"/>
    <col min="16" max="16" width="22.85546875" style="229" customWidth="1"/>
    <col min="17" max="17" width="43.6171875" style="229" customWidth="1"/>
    <col min="18" max="18" width="35.85546875" style="229" hidden="1" customWidth="1"/>
    <col min="19" max="20" width="17.85546875" style="229" hidden="1" customWidth="1"/>
    <col min="21" max="21" width="8.85546875" style="229" hidden="1" customWidth="1"/>
    <col min="22" max="22" width="6.140625" style="229" hidden="1" customWidth="1"/>
    <col min="23" max="23" width="8.6171875" style="229" hidden="1" customWidth="1"/>
    <col min="24" max="24" width="8.85546875" style="229" hidden="1" customWidth="1"/>
    <col min="25" max="27" width="4.37890625" style="229" hidden="1" customWidth="1"/>
    <col min="28" max="28" width="7.85546875" style="229" hidden="1" customWidth="1"/>
    <col min="29" max="33" width="4.37890625" style="229" hidden="1" customWidth="1"/>
    <col min="34" max="34" width="14.6171875" style="229" hidden="1" customWidth="1"/>
    <col min="35" max="39" width="8.85546875" style="229" customWidth="1"/>
    <col min="40" max="16384" width="8.855468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6.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05" customHeight="1">
      <c r="A5" s="262" t="s">
        <v>772</v>
      </c>
      <c r="B5" s="182" t="str">
        <f ca="1">IF(LEN(A5)=0,"",INDEX('Smelter Look-up'!$A:$A,MATCH($A5,'Smelter Look-up'!$E:$E,0)))</f>
        <v>Tin</v>
      </c>
      <c r="C5" s="186" t="str">
        <f ca="1">IF(LEN(A5)=0,"",INDEX('Smelter Look-up'!$C:$C,MATCH($A5,'Smelter Look-up'!$E:$E,0)))</f>
        <v>Operaciones Metalurgicas S.A.</v>
      </c>
      <c r="D5" s="230"/>
      <c r="E5" s="182" t="str">
        <f ca="1">IF(ISERROR($V5),"",OFFSET('Smelter Look-up'!$D$4,$V5-4,0)&amp;"")</f>
        <v>BOLIVIA (PLURINATIONAL STATE OF)</v>
      </c>
      <c r="F5" s="182" t="str">
        <f ca="1">IF(ISERROR($V5),"",OFFSET('Smelter Look-up'!$E$4,$V5-4,0))</f>
        <v>CID001337</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Operaciones Metalurgicas S.A.</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499</v>
      </c>
      <c r="X5" s="227">
        <f t="shared" ref="X5" ca="1" si="0">IF(AND(C5="Smelter not listed",OR(LEN(D5)=0,LEN(E5)=0)),1,0)</f>
        <v>0</v>
      </c>
      <c r="AB5" s="228" t="str">
        <f t="shared" ref="AB5" ca="1" si="1">B5&amp;C5</f>
        <v>TinOperaciones Metalurgicas S.A.</v>
      </c>
    </row>
    <row r="6" spans="1:34" s="227" customFormat="1" ht="20.05" customHeight="1">
      <c r="A6" s="262" t="s">
        <v>768</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 ca="1">IF(C6="",NA(),IF(OR(C6="Smelter not listed",C6="Smelter not yet identified"),MATCH($B6&amp;$D6,'Smelter Look-up'!$J:$J,0),MATCH($B6&amp;$C6,'Smelter Look-up'!$J:$J,0)))</f>
        <v>487</v>
      </c>
      <c r="X6" s="227">
        <f t="shared" ref="X6:X37" ca="1" si="3">IF(AND(C6="Smelter not listed",OR(LEN(D6)=0,LEN(E6)=0)),1,0)</f>
        <v>0</v>
      </c>
      <c r="AB6" s="228" t="str">
        <f t="shared" ref="AB6:AB37" ca="1" si="4">B6&amp;C6</f>
        <v>TinMinsur</v>
      </c>
    </row>
    <row r="7" spans="1:34" s="227" customFormat="1" ht="20.05" customHeight="1">
      <c r="A7" s="262" t="s">
        <v>759</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05" customHeight="1">
      <c r="A8" s="262" t="s">
        <v>766</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474</v>
      </c>
      <c r="X8" s="227">
        <f t="shared" ca="1" si="3"/>
        <v>0</v>
      </c>
      <c r="AB8" s="228" t="str">
        <f t="shared" ca="1" si="4"/>
        <v>TinMalaysia Smelting Corporation (MSC)</v>
      </c>
    </row>
    <row r="9" spans="1:34" s="227" customFormat="1" ht="20.05" customHeight="1">
      <c r="A9" s="262" t="s">
        <v>767</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Bairro Guarapiranga</v>
      </c>
      <c r="J9" s="184" t="str">
        <f ca="1">IF(ISERROR($V9),"",OFFSET('Smelter Look-up'!$I$4,$V9-4,0))</f>
        <v>São Paulo</v>
      </c>
      <c r="K9" s="224"/>
      <c r="L9" s="224"/>
      <c r="M9" s="224"/>
      <c r="N9" s="224"/>
      <c r="O9" s="224"/>
      <c r="P9" s="185"/>
      <c r="Q9" s="225"/>
      <c r="R9" s="182" t="str">
        <f ca="1">IF(ISERROR($V9),"",OFFSET('Smelter Look-up'!$C$4,$V9-4,0)&amp;"")</f>
        <v>Mineracao Taboca S.A.</v>
      </c>
      <c r="S9" s="181" t="str">
        <f t="shared" ca="1" si="2"/>
        <v>BR</v>
      </c>
      <c r="T9" s="181" t="str">
        <f ca="1">IF(B9="","",IF(ISERROR(MATCH($J9,SorP!$B$1:$B$6226,0)),"",INDIRECT("'SorP'!$A$"&amp;MATCH($S9&amp;$J9,SorP!C:C,0))))</f>
        <v>BR-SP</v>
      </c>
      <c r="U9" s="201"/>
      <c r="V9" s="226">
        <f ca="1">IF(C9="",NA(),IF(OR(C9="Smelter not listed",C9="Smelter not yet identified"),MATCH($B9&amp;$D9,'Smelter Look-up'!$J:$J,0),MATCH($B9&amp;$C9,'Smelter Look-up'!$J:$J,0)))</f>
        <v>482</v>
      </c>
      <c r="X9" s="227">
        <f t="shared" ca="1" si="3"/>
        <v>0</v>
      </c>
      <c r="AB9" s="228" t="str">
        <f t="shared" ca="1" si="4"/>
        <v>TinMineracao Taboca S.A.</v>
      </c>
    </row>
    <row r="10" spans="1:34" s="227" customFormat="1" ht="20.05" customHeight="1">
      <c r="A10" s="262" t="s">
        <v>794</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05" customHeight="1">
      <c r="A11" s="262" t="s">
        <v>776</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533</v>
      </c>
      <c r="X11" s="227">
        <f t="shared" ca="1" si="3"/>
        <v>0</v>
      </c>
      <c r="AB11" s="228" t="str">
        <f t="shared" ca="1" si="4"/>
        <v>TinPT Timah Tbk Mentok</v>
      </c>
    </row>
    <row r="12" spans="1:34" s="227" customFormat="1" ht="20.05" customHeight="1">
      <c r="A12" s="262" t="s">
        <v>782</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550</v>
      </c>
      <c r="X12" s="227">
        <f t="shared" ca="1" si="3"/>
        <v>0</v>
      </c>
      <c r="AB12" s="228" t="str">
        <f t="shared" ca="1" si="4"/>
        <v>TinTin Smelting Branch of Yunnan Tin Co., Ltd.</v>
      </c>
    </row>
    <row r="13" spans="1:34" s="227" customFormat="1" ht="20.05" customHeight="1">
      <c r="A13" s="262" t="s">
        <v>1801</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 ca="1">IF(C13="",NA(),IF(OR(C13="Smelter not listed",C13="Smelter not yet identified"),MATCH($B13&amp;$D13,'Smelter Look-up'!$J:$J,0),MATCH($B13&amp;$C13,'Smelter Look-up'!$J:$J,0)))</f>
        <v>405</v>
      </c>
      <c r="X13" s="227">
        <f t="shared" ca="1" si="3"/>
        <v>0</v>
      </c>
      <c r="AB13" s="228" t="str">
        <f t="shared" ca="1" si="4"/>
        <v>TinAurubis Beerse</v>
      </c>
    </row>
    <row r="14" spans="1:34" s="227" customFormat="1" ht="20.0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0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0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0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0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19.8">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19.8">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19.8">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19.8">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19.8">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19.8">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19.8">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19.8">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19.8">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19.8">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19.8">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19.8">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19.8">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19.8">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19.8">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19.8">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19.8">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19.8">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19.8">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19.8">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19.8">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9.8">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19.8">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19.8">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9.8">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19.8">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9.8">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19.8">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9.8">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19.8">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19.8">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19.8">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9.8">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19.8">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19.8">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19.8">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19.8">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19.8">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9.8">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9.8">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9.8">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9.8">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9.8">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9.8">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19.8">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9.8">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19.8">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19.8">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9.8">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19.8">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19.8">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19.8">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19.8">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9.8">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9.8">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9.8">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19.8">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9.8">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19.8">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9.8">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9.8">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19.8">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9.8">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19.8">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19.8">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19.8">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9.8">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8">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19.8">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19.8">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19.8">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8">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8">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8">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8">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8">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8">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8">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8">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8">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19.8">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19.8">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19.8">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19.8">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19.8">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8">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8">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8">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8">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8">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8">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8">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8">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8">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8">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8">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8">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8">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8">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8">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8">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8">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8">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8">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8">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8">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8">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8">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8">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8">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8">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8">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8">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19.8">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19.8">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19.8">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19.8">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8">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8">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8">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8">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8">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8">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8">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8">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8">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8">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8">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8">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8">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8">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8">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8">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8">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8">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8">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8">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8">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8">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8">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8">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8">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8">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8">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8">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8">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19.8">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19.8">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19.8">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8">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8">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8">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8">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8">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8">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8">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8">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8">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8">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8">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8">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8">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8">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8">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8">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8">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8">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8">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8">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8">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8">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8">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8">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8">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8">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8">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8">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19.8">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19.8">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19.8">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9.8">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8">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8">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8">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8">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8">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8">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8">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8">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8">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8">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8">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8">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8">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8">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8">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8">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8">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8">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8">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8">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8">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8">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8">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8">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8">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8">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8">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8">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8">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9.8">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9.8">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9.8">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8">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8">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8">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8">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8">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8">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8">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8">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8">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8">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8">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8">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8">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8">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8">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8">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8">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8">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8">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8">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8">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8">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8">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8">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8">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8">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8">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8">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9.8">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9.8">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9.8">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9.8">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8">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8">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8">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8">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8">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8">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8">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8">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8">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8">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8">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8">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8">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8">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8">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8">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8">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8">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8">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8">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8">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8">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8">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8">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8">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8">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8">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8">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8">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9.8">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9.8">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9.8">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8">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8">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8">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8">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8">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8">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8">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8">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8">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8">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8">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8">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8">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8">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8">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8">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8">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8">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8">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8">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8">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8">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8">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8">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8">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8">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8">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8">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9.8">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9.8">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9.8">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9.8">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8">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8">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8">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8">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8">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8">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8">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8">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8">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8">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8">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8">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8">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8">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8">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8">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8">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8">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8">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8">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8">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8">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8">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8">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8">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8">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8">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8">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8">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9.8">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9.8">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9.8">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8">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8">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8">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8">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8">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8">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8">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8">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8">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8">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8">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8">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8">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8">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8">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8">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8">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8">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8">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8">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8">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8">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8">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8">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8">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8">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8">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8">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9.8">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9.8">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9.8">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9.8">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8">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8">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8">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8">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8">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8">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8">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8">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8">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8">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8">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8">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8">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8">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8">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8">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8">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8">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8">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8">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8">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8">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8">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8">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8">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8">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8">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8">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8">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9.8">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9.8">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9.8">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8">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8">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8">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8">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8">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8">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8">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8">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8">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8">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8">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8">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8">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8">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8">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8">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8">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8">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8">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8">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8">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8">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8">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8">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8">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8">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8">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8">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9.8">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9.8">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9.8">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9.8">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8">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8">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8">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8">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8">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8">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8">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8">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8">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8">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8">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8">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8">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8">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8">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8">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8">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8">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8">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8">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8">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8">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8">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8">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8">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8">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8">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8">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8">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9.8">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9.8">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9.8">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8">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8">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8">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8">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8">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8">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8">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8">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8">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8">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8">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8">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8">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8">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8">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8">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8">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8">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8">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8">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8">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8">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8">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8">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8">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8">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8">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8">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9.8">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9.8">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9.8">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9.8">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8">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8">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8">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8">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8">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8">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8">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8">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8">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8">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8">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8">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8">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8">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8">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8">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8">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8">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8">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8">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8">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8">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8">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8">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8">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8">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8">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8">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8">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9.8">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9.8">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9.8">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8">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8">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8">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8">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8">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8">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8">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8">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8">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8">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8">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8">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8">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8">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8">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8">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8">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8">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8">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8">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8">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8">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8">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8">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8">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8">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8">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8">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9.8">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9.8">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9.8">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8">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8">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8">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8">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9.8">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9.8">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8">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8">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8">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8">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8">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8">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8">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8">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8">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8">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8">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8">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8">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8">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8">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8">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8">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8">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8">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8">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8">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8">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8">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8">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8">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8">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8">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8">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8">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8">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8">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8">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8">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8">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8">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8">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8">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8">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8">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8">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8">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8">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8">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8">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8">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9.8">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9.8">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9.8">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9.8">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8">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8">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8">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8">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8">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8">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8">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8">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8">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8">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8">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8">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8">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8">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8">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8">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8">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8">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8">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8">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8">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8">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8">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8">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8">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8">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8">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8">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8">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9.8">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9.8">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9.8">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8">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8">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8">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8">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8">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8">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8">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8">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8">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8">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8">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8">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8">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8">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8">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8">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8">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8">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8">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8">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8">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8">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8">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8">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8">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8">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8">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8">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9.8">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9.8">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9.8">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9.8">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8">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8">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8">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8">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8">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8">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8">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8">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8">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8">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8">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8">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8">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8">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8">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8">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8">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8">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8">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8">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8">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8">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8">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8">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8">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8">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8">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8">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8">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9.8">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9.8">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9.8">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8">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8">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8">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8">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8">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8">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8">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8">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8">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8">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8">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8">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8">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8">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8">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8">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8">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8">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8">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8">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8">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8">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8">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8">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8">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8">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8">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8">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9.8">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9.8">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9.8">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9.8">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8">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8">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8">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8">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8">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8">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8">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8">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8">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8">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8">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8">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8">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8">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8">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8">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8">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8">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8">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8">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8">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8">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8">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8">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8">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8">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8">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8">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8">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9.8">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9.8">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9.8">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8">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8">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8">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8">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8">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8">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8">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8">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8">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8">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8">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8">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8">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8">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8">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8">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8">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8">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8">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8">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8">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8">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8">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8">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8">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8">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8">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8">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9.8">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9.8">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9.8">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9.8">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8">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8">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8">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8">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8">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8">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8">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8">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8">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8">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8">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8">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8">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8">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8">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8">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8">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8">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8">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8">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8">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8">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8">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8">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8">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8">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8">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8">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8">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9.8">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9.8">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9.8">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8">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8">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8">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8">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8">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8">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8">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8">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8">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8">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8">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8">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8">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8">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8">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8">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8">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8">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8">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8">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8">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8">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8">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8">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8">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8">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8">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8">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9.8">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9.8">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9.8">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9.8">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8">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8">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8">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8">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8">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8">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8">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8">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8">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8">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8">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8">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8">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8">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8">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8">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8">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8">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8">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8">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8">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8">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8">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8">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8">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8">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8">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8">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8">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9.8">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9.8">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9.8">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8">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8">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8">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8">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8">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8">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8">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8">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8">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8">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8">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8">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8">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8">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8">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8">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8">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8">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8">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8">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8">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8">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8">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8">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8">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8">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8">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8">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9.8">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9.8">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9.8">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9.8">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8">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8">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8">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8">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8">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8">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8">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8">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8">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8">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8">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8">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8">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8">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8">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8">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8">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8">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8">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8">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8">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8">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8">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8">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8">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8">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8">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8">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8">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9.8">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9.8">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9.8">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8">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8">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8">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8">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8">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8">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8">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8">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8">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8">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8">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8">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8">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8">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8">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8">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8">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8">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8">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8">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8">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8">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8">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8">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8">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8">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8">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8">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9.8">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9.8">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9.8">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9.8">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8">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8">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8">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8">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8">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8">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8">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8">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8">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8">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8">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8">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8">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8">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8">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8">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8">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8">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8">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8">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8">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8">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8">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8">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8">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8">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8">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8">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8">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9.8">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9.8">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9.8">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8">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8">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8">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8">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8">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8">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8">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8">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8">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8">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8">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8">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8">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8">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8">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8">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8">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8">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8">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8">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8">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8">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8">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8">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8">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8">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8">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8">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9.8">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9.8">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9.8">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9.8">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8">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8">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8">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8">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8">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8">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8">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8">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8">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8">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8">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8">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8">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8">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8">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8">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8">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8">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8">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8">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8">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8">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8">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8">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8">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8">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8">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8">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8">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9.8">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9.8">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9.8">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8">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8">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8">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8">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8">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8">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8">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8">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8">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8">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8">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8">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8">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8">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8">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8">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8">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8">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8">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8">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8">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8">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8">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8">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8">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8">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8">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8">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9.8">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9.8">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9.8">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9.8">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8">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8">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8">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8">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8">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8">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8">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8">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8">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8">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8">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8">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8">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8">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8">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8">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8">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8">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8">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8">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8">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8">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8">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8">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8">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8">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8">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8">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8">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9.8">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9.8">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9.8">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8">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8">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8">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8">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8">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8">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8">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8">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8">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8">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8">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8">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8">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8">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8">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8">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8">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8">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8">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8">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8">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8">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8">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8">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8">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8">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8">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8">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9.8">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9.8">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9.8">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9.8">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8">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8">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8">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8">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8">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8">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8">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8">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8">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8">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8">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8">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8">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8">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8">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8">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8">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8">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8">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8">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8">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8">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8">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8">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8">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8">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8">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8">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8">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9.8">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9.8">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9.8">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8">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8">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8">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8">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8">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8">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8">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8">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8">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8">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8">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8">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8">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8">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8">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8">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8">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8">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8">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8">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8">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8">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8">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8">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8">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8">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8">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8">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9.8">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9.8">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9.8">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9.8">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8">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8">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8">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8">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8">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8">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8">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8">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8">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8">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8">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8">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8">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8">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8">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8">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8">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8">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8">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8">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8">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8">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8">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8">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8">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8">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8">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8">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8">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9.8">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9.8">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9.8">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8">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8">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8">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8">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8">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8">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8">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8">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8">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8">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8">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8">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8">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8">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8">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8">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8">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8">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8">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8">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8">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8">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8">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8">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8">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8">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8">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8">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9.8">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9.8">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9.8">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9.8">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8">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8">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8">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8">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8">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8">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8">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8">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8">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8">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8">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8">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8">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8">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8">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8">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8">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8">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8">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8">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8">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8">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8">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8">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8">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8">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8">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8">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8">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9.8">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9.8">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9.8">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8">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8">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8">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8">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8">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8">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8">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8">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8">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8">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8">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8">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8">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8">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8">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8">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8">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8">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8">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8">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8">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8">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8">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8">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8">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8">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8">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8">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9.8">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9.8">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9.8">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9.8">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8">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8">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8">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8">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8">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8">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8">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8">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8">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8">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8">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8">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8">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8">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8">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8">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8">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8">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8">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8">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8">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8">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8">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8">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8">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8">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8">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8">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8">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9.8">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9.8">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9.8">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8">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8">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8">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8">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8">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8">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8">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8">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8">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8">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8">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8">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8">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8">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8">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8">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8">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8">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8">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8">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8">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8">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8">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8">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8">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8">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8">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8">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9.8">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9.8">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9.8">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9.8">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8">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8">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8">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8">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8">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8">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8">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8">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8">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8">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8">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8">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8">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8">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8">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8">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8">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8">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8">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8">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8">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8">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8">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8">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8">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8">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8">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8">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8">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9.8">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9.8">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9.8">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8">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8">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8">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8">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8">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8">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8">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8">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8">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8">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8">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8">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8">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8">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8">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8">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8">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8">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8">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8">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8">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8">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8">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8">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8">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8">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8">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8">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9.8">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9.8">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9.8">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9.8">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8">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8">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8">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8">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8">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8">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8">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8">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8">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8">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8">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8">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8">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8">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8">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8">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8">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8">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8">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8">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8">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8">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8">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8">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8">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8">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8">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8">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8">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9.8">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9.8">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9.8">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8">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8">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8">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8">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8">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8">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8">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8">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8">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8">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8">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8">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8">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8">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8">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8">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8">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8">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8">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8">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8">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8">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8">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8">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8">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8">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8">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8">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9.8">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9.8">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9.8">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9.8">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8">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8">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8">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8">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8">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8">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8">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8">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8">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8">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8">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8">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8">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8">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8">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8">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8">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8">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8">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8">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8">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8">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8">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8">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8">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8">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8">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8">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8">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9.8">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9.8">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9.8">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8">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8">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8">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8">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8">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8">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8">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8">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8">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8">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8">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8">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8">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8">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8">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8">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8">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8">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8">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8">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8">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8">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8">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8">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8">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8">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8">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8">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9.8">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9.8">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9.8">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9.8">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8">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8">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8">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8">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8">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8">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8">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8">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8">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8">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8">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8">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8">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8">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8">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8">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8">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8">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8">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8">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8">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8">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8">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8">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8">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8">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8">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8">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8">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9.8">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9.8">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9.8">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8">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8">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8">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8">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8">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8">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8">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8">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8">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8">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8">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8">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8">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8">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8">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8">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8">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8">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8">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8">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8">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8">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8">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8">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8">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8">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8">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8">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9.8">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9.8">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9.8">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9.8">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8">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8">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8">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8">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8">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8">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8">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8">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8">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8">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8">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8">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8">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8">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8">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8">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8">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8">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8">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8">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8">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8">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8">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8">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8">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8">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8">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8">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8">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9.8">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9.8">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9.8">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8">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8">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8">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8">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8">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8">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8">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8">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8">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8">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8">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8">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8">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8">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8">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8">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8">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8">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8">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8">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8">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8">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8">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8">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8">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8">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8">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8">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9.8">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9.8">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9.8">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9.8">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8">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8">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8">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8">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8">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8">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8">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8">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8">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8">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8">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8">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8">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8">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8">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8">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8">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8">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8">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8">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8">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8">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8">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8">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8">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8">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8">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8">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8">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9.8">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9.8">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9.8">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8">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8">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8">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8">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8">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8">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8">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8">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8">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8">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8">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8">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8">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8">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8">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8">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8">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8">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8">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8">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8">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8">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8">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8">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8">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8">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8">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8">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9.8">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9.8">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9.8">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9.8">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8">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8">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8">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8">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8">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8">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8">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8">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8">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8">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8">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8">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8">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8">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8">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8">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8">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8">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8">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8">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8">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8">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8">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8">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8">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8">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8">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8">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8">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9.8">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9.8">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9.8">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8">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8">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8">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8">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8">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8">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8">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8">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8">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8">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8">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8">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8">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8">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8">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8">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8">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8">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8">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8">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8">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8">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8">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8">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8">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8">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8">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8">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9.8">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9.8">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9.8">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9.8">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8">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8">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8">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8">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8">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8">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8">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8">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8">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8">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8">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8">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8">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8">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8">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8">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8">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8">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8">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8">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8">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8">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8">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8">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8">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8">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8">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8">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8">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9.8">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9.8">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9.8">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8">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8">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8">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8">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8">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8">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8">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8">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8">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8">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8">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8">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8">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8">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8">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8">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8">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8">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8">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8">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8">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8">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8">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8">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8">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8">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8">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8">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9.8">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9.8">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9.8">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9.8">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8">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8">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8">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8">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8">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8">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8">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8">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8">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8">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8">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8">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8">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8">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8">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8">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8">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8">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8">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8">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8">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8">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8">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8">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8">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8">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8">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8">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8">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9.8">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9.8">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9.8">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8">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8">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8">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8">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8">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8">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8">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8">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8">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8">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8">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8">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8">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8">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8">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8">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8">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8">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8">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8">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8">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8">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8">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8">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8">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8">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8">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8">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9.8">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9.8">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9.8">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9.8">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8">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8">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8">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8">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8">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8">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8">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8">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8">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8">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8">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8">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8">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8">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8">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8">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8">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8">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8">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8">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8">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8">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8">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8">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8">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8">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8">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8">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8">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9.8">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9.8">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9.8">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8">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8">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8">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8">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8">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8">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8">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8">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8">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8">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8">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8">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8">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8">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8">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8">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8">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8">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8">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8">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8">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8">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8">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8">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8">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8">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8">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8">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9.8">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9.8">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9.8">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9.8">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8">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8">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8">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8">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8">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8">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8">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8">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8">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8">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8">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8">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8">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8">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8">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8">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8">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8">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8">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8">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8">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8">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8">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8">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8">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8">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8">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8">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8">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9.8">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9.8">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9.8">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8">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8">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8">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8">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8">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8">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8">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8">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8">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8">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8">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8">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8">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8">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8">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8">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8">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8">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8">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8">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8">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8">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8">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8">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8">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8">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8">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8">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9.8">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9.8">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9.8">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9.8">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8">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8">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8">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8">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8">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8">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8">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8">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8">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8">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8">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8">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8">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8">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8">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8">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8">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8">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8">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8">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8">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8">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8">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8">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8">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8">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8">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8">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8">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9.8">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9.8">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9.8">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8">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8">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8">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8">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8">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8">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8">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8">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8">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8">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8">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8">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8">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8">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8">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8">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8">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8">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8">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8">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8">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8">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8">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8">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8">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8">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8">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8">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9.8">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9.8">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9.8">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9.8">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8">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8">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8">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8">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8">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8">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8">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8">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8">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8">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8">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8">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8">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8">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8">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8">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8">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8">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8">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8">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8">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8">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8">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8">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8">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8">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8">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8">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8">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9.8">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9.8">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9.8">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8">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8">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8">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8">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8">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8">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8">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8">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8">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8">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8">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8">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8">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8">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8">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8">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8">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8">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8">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8">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8">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8">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8">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8">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8">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8">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8">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8">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9.8">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9.8">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9.8">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9.8">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8">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8">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8">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8">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8">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8">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8">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8">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8">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8">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8">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8">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8">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8">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8">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8">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8">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8">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8">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8">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8">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8">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8">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8">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8">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8">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8">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8">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8">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9.8">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9.8">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9.8">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8">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8">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8">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8">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8">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8">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8">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8">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8">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8">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8">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8">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8">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8">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8">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8">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8">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8">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8">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8">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8">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8">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8">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8">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8">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8">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8">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8">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9.8">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9.8">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9.8">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9.8">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8">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8">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8">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8">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8">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8">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8">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8">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8">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8">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8">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8">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8">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8">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8">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8">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8">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8">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8">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8">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8">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8">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8">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8">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8">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8">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8">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8">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8">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9.8">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9.8">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9.8">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8">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8">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8">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8">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8">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8">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8">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8">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8">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8">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8">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8">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8">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8">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8">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8">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8">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8">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8">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8">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8">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8">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8">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8">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8">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8">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8">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8">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9.8">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9.8">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9.8">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9.8">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8">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8">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8">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8">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8">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8">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8">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8">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8">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8">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8">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8">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8">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8">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8">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8">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8">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8">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8">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8">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8">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8">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8">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8">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8">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8">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8">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8">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8">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9.8">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9.8">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9.8">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8">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8">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8">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8">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8">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8">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8">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8">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8">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8">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8">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8">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8">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8">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8">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8">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8">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8">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8">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8">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8">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8">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8">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8">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8">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8">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8">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8">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9.8">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9.8">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9.8">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9.8">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8">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8">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8">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8">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8">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8">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8">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8">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8">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8">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8">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6"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7D19C86-3192-4306-9F75-1E71EA5027D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5546875" defaultRowHeight="12.3"/>
  <cols>
    <col min="1" max="1" width="45.140625" style="19" customWidth="1"/>
    <col min="2" max="2" width="42.85546875" style="20" customWidth="1"/>
    <col min="3" max="3" width="51.6171875" style="19" customWidth="1"/>
    <col min="4" max="4" width="29.140625" style="20" customWidth="1"/>
    <col min="5" max="5" width="9" style="19" customWidth="1"/>
    <col min="6" max="6" width="13.6171875" style="19" hidden="1" customWidth="1"/>
    <col min="7" max="7" width="13.37890625" style="19" hidden="1" customWidth="1"/>
    <col min="8" max="9" width="9" style="19" hidden="1" customWidth="1"/>
    <col min="10" max="10" width="48.85546875" style="19" hidden="1" customWidth="1"/>
    <col min="11" max="11" width="9" style="19" hidden="1" customWidth="1"/>
    <col min="12" max="15" width="8.85546875" style="19" hidden="1" customWidth="1"/>
    <col min="16" max="18" width="8.85546875" style="19" customWidth="1"/>
    <col min="19" max="16384" width="8.85546875" style="19"/>
  </cols>
  <sheetData>
    <row r="1" spans="1:10" ht="29.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4.7">
      <c r="A2" s="66" t="s">
        <v>888</v>
      </c>
      <c r="B2" s="67" t="str">
        <f>IF(F65=1,"Click here to return to Smelter List","")</f>
        <v/>
      </c>
      <c r="C2" s="121" t="str">
        <f>IF(F65=1,"Click here to return to Product List","")</f>
        <v/>
      </c>
      <c r="D2" s="151" t="str">
        <f ca="1">IF(H70=0,"0",H70)</f>
        <v>0</v>
      </c>
    </row>
    <row r="3" spans="1:10" ht="14.7">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7.799999999999997">
      <c r="A4" s="90" t="str">
        <f ca="1">Declaration!B8</f>
        <v>Company Name (*):</v>
      </c>
      <c r="B4" s="89" t="str">
        <f>Declaration!D8</f>
        <v xml:space="preserve">ThermOmegaTech,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799999999999997">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799999999999997">
      <c r="A6" s="90" t="str">
        <f ca="1">Declaration!B10</f>
        <v>Description of Scope:</v>
      </c>
      <c r="B6" s="89" t="str">
        <f>Declaration!D10</f>
        <v>Overall company level scope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7.799999999999997">
      <c r="A7" s="90" t="str">
        <f ca="1">Declaration!B15</f>
        <v>Contact Name (*):</v>
      </c>
      <c r="B7" s="89" t="str">
        <f>Declaration!D15</f>
        <v>Fred Guevara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799999999999997">
      <c r="A8" s="90" t="str">
        <f ca="1">Declaration!B16</f>
        <v>Email – Contact (*):</v>
      </c>
      <c r="B8" s="89" t="str">
        <f>Declaration!D16</f>
        <v>fguevara@thermomegatech.com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799999999999997">
      <c r="A9" s="90" t="str">
        <f ca="1">Declaration!B17</f>
        <v>Phone – Contact (*):</v>
      </c>
      <c r="B9" s="273" t="str">
        <f>Declaration!D17</f>
        <v>215 674-9992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799999999999997">
      <c r="A10" s="90" t="str">
        <f ca="1">Declaration!B18</f>
        <v>Authorizer (*):</v>
      </c>
      <c r="B10" s="89" t="str">
        <f>Declaration!D18</f>
        <v>Fred Guevara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799999999999997">
      <c r="A11" s="90" t="str">
        <f ca="1">Declaration!B20</f>
        <v>Email - Authorizer (*):</v>
      </c>
      <c r="B11" s="89" t="str">
        <f>Declaration!D20</f>
        <v>fguevara@thermomegatech.com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799999999999997">
      <c r="A12" s="90" t="str">
        <f ca="1">Declaration!B22</f>
        <v>Effective Date (*):</v>
      </c>
      <c r="B12" s="91">
        <f>Declaration!D22</f>
        <v>45602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5">
      <c r="A13" s="89" t="str">
        <f ca="1">Declaration!B25</f>
        <v>1) Is any 3TG intentionally added or used in the product(s) or in the production process? (*)</v>
      </c>
      <c r="B13" s="92"/>
      <c r="C13" s="92"/>
      <c r="D13" s="96"/>
      <c r="E13" s="20" t="s">
        <v>800</v>
      </c>
      <c r="F13" s="93"/>
      <c r="H13" s="19">
        <f t="shared" si="3"/>
        <v>0</v>
      </c>
    </row>
    <row r="14" spans="1:10" ht="25.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799999999999997">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799999999999997">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799999999999997">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2">
      <c r="A18" s="89" t="str">
        <f ca="1">Declaration!B31</f>
        <v>2) Does any 3TG remain in the product(s)? (*)</v>
      </c>
      <c r="B18" s="92"/>
      <c r="C18" s="92"/>
      <c r="D18" s="96"/>
      <c r="E18" s="20" t="s">
        <v>798</v>
      </c>
      <c r="F18" s="93"/>
      <c r="J18" s="148"/>
    </row>
    <row r="19" spans="1:10" ht="37.799999999999997">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799999999999997">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799999999999997">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799999999999997">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7.799999999999997">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9">
      <c r="A33" s="89" t="str">
        <f ca="1">Declaration!B49</f>
        <v>5) Does 100 percent of the 3TG (necessary to the functionality or production of your products) originate from recycled or scrap sources?  (*)</v>
      </c>
      <c r="B33" s="92"/>
      <c r="C33" s="92"/>
      <c r="D33" s="96"/>
      <c r="E33" s="20" t="s">
        <v>1295</v>
      </c>
      <c r="F33" s="93"/>
      <c r="J33" s="148"/>
    </row>
    <row r="34" spans="1:10" ht="37.799999999999997">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90" t="str">
        <f ca="1">Declaration!B51</f>
        <v>Tin  (*)</v>
      </c>
      <c r="B35" s="89" t="str">
        <f>IF(AND($B$15="Yes",$B$20="Yes"),Declaration!D51,0)</f>
        <v>Yes</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9">
      <c r="A38" s="89" t="str">
        <f ca="1">Declaration!B55</f>
        <v>6) What percentage of relevant suppliers have provided a response to your supply chain survey?  (*)</v>
      </c>
      <c r="B38" s="92"/>
      <c r="C38" s="92"/>
      <c r="D38" s="96"/>
      <c r="E38" s="20" t="s">
        <v>797</v>
      </c>
      <c r="F38" s="93"/>
    </row>
    <row r="39" spans="1:10" ht="25.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2">
      <c r="A43" s="89" t="str">
        <f ca="1">Declaration!B61</f>
        <v>7) Have you identified all of the smelters supplying the 3TG to your supply chain?  (*)</v>
      </c>
      <c r="B43" s="92"/>
      <c r="C43" s="92"/>
      <c r="D43" s="96"/>
      <c r="E43" s="20" t="s">
        <v>798</v>
      </c>
      <c r="F43" s="93"/>
    </row>
    <row r="44" spans="1:10" ht="50.1">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1">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1">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1">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c r="A48" s="89" t="str">
        <f ca="1">Declaration!B67</f>
        <v>8) Has all applicable smelter information received by your company been reported in this declaration?  (*)</v>
      </c>
      <c r="B48" s="92"/>
      <c r="C48" s="92"/>
      <c r="D48" s="96"/>
      <c r="E48" s="20" t="s">
        <v>799</v>
      </c>
      <c r="F48" s="93"/>
    </row>
    <row r="49" spans="1:10" ht="37.799999999999997">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799999999999997">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799999999999997">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799999999999997">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6">
      <c r="A53" s="89" t="str">
        <f ca="1">Declaration!B74</f>
        <v>Question</v>
      </c>
      <c r="B53" s="92"/>
      <c r="C53" s="92"/>
      <c r="D53" s="96"/>
      <c r="E53" s="20" t="s">
        <v>437</v>
      </c>
      <c r="F53" s="93"/>
      <c r="G53" s="93"/>
      <c r="H53" s="93"/>
    </row>
    <row r="54" spans="1:10" ht="37.799999999999997">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799999999999997">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799999999999997">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799999999999997">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799999999999997">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799999999999997">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799999999999997">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799999999999997">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799999999999997">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799999999999997">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6">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6"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5546875" defaultRowHeight="12.3"/>
  <cols>
    <col min="1" max="1" width="3.140625" style="277" customWidth="1"/>
    <col min="2" max="2" width="39.85546875" style="280" customWidth="1"/>
    <col min="3" max="3" width="39.85546875" style="277" customWidth="1"/>
    <col min="4" max="4" width="58.85546875" style="277" customWidth="1"/>
    <col min="5" max="5" width="1.6171875" style="277" customWidth="1"/>
    <col min="6" max="6" width="9" style="277" customWidth="1"/>
    <col min="7" max="16384" width="8.8554687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2024 Responsible Minerals Initiative. All rights reserved.</v>
      </c>
      <c r="C2006" s="396"/>
      <c r="D2006" s="396"/>
      <c r="E2006" s="279"/>
    </row>
    <row r="2007" spans="1:5" ht="12.6"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5546875" defaultRowHeight="12.3"/>
  <cols>
    <col min="1" max="1" width="9.140625" style="189" bestFit="1" customWidth="1"/>
    <col min="2" max="2" width="42.85546875" style="189" customWidth="1"/>
    <col min="3" max="3" width="63.85546875" style="189" customWidth="1"/>
    <col min="4" max="4" width="25.6171875" style="189" customWidth="1"/>
    <col min="5" max="5" width="12.6171875" style="189" customWidth="1"/>
    <col min="6" max="6" width="12.6171875" style="190" customWidth="1"/>
    <col min="7" max="7" width="15.37890625" style="189" customWidth="1"/>
    <col min="8" max="8" width="23.85546875" style="189" customWidth="1"/>
    <col min="9" max="9" width="28.140625" style="189" customWidth="1"/>
    <col min="10" max="10" width="48.234375" style="189" hidden="1" customWidth="1"/>
    <col min="11" max="11" width="49.7109375" style="189" hidden="1" customWidth="1"/>
    <col min="12" max="16384" width="8.8554687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5546875" defaultRowHeight="14.1"/>
  <cols>
    <col min="1" max="1" width="14.6171875" style="155" customWidth="1"/>
    <col min="2" max="2" width="14" style="155" customWidth="1"/>
    <col min="3" max="3" width="6.140625" style="155" customWidth="1"/>
    <col min="4" max="4" width="56.234375" style="155" customWidth="1"/>
    <col min="5" max="5" width="53.7109375" style="233" customWidth="1"/>
    <col min="6" max="6" width="54.140625" style="155" customWidth="1"/>
    <col min="7" max="7" width="68.234375" style="155" customWidth="1"/>
    <col min="8" max="8" width="49.234375" style="155" customWidth="1"/>
    <col min="9" max="9" width="51.6171875" style="155" customWidth="1"/>
    <col min="10" max="10" width="50.234375" style="155" customWidth="1"/>
    <col min="11" max="11" width="51.85546875" customWidth="1"/>
    <col min="12" max="12" width="66.85546875" style="256" customWidth="1"/>
    <col min="13" max="13" width="46.140625" style="109" customWidth="1"/>
    <col min="14" max="15" width="8.85546875" style="109" customWidth="1"/>
    <col min="16" max="16384" width="8.85546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4.6">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0.7">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3">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2">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2.3">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3">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3">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2.3">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4.6">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8.2">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8.7">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2">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4.6">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3">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3">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7.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0.7">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2.3">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88.8">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09.1">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7.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3">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2.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6.9">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80.7">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97.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0.8">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3">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2">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0.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6.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5.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4.6">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8.7">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6.9">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4.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2">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0.7">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4.6">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3.3">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7.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6.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1.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2">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38.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9.2">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5.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4.3">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2.8">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2.3">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2">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4.6">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2">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3">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2">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2">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2">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2">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2">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2">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2">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2">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2">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2">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4.6">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2.2">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1">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5.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70.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1">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2.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41">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53.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6.9">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24.3">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9.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2">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0.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2">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5.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2.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67.89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2">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5.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4.6">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11.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1.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7.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2">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2">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2.3">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6.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2">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2">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2">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2">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2">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2">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2">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8.2">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2">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6.9">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6.9">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6.9">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2">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2">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0.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2">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6.9">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3">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2">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2">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2">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2">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2">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2">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2">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8.2">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2">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2">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2">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2">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2">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2">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2">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2">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2">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2">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2">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2">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3">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3">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6.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8.2">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3">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2">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2">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2">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6.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2">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2">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2">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2">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2">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2">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3">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3">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2">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3">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3">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3">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3">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6.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6.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6.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6.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0.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0.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0.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0.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0.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0.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0.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0.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0.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0.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6.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0.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2.3">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6.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6.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6.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3">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3">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3">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3">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6.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6.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6.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8.7">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6.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6.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3">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3">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3">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3">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2">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4.6">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2">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2">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0.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2">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2">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4.6">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Angela Pennington</cp:lastModifiedBy>
  <cp:lastPrinted>2015-04-21T20:47:43Z</cp:lastPrinted>
  <dcterms:created xsi:type="dcterms:W3CDTF">2010-06-21T21:00:23Z</dcterms:created>
  <dcterms:modified xsi:type="dcterms:W3CDTF">2024-11-06T15:09:22Z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